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SC-SERVER\share\折込部 資料\kyoyu\令和5年4月部数改定\"/>
    </mc:Choice>
  </mc:AlternateContent>
  <bookViews>
    <workbookView xWindow="-60" yWindow="-60" windowWidth="28920" windowHeight="15720" tabRatio="767" firstSheet="1" activeTab="1"/>
  </bookViews>
  <sheets>
    <sheet name="表紙 " sheetId="22" state="hidden" r:id="rId1"/>
    <sheet name="宮崎市①" sheetId="3" r:id="rId2"/>
    <sheet name="宮崎市②" sheetId="4" r:id="rId3"/>
    <sheet name="都城市" sheetId="5" r:id="rId4"/>
    <sheet name="日南・串間" sheetId="14" r:id="rId5"/>
    <sheet name="延岡市" sheetId="6" r:id="rId6"/>
    <sheet name="日向市 ･東臼杵･西臼杵郡" sheetId="18" r:id="rId7"/>
    <sheet name="小林・えびの" sheetId="15" r:id="rId8"/>
    <sheet name="西都・児湯" sheetId="12" r:id="rId9"/>
    <sheet name="北諸･西諸・東諸県郡 " sheetId="17" r:id="rId10"/>
  </sheets>
  <calcPr calcId="152511"/>
</workbook>
</file>

<file path=xl/calcChain.xml><?xml version="1.0" encoding="utf-8"?>
<calcChain xmlns="http://schemas.openxmlformats.org/spreadsheetml/2006/main">
  <c r="N5" i="6" l="1"/>
  <c r="M35" i="6"/>
  <c r="F31" i="12"/>
  <c r="F30" i="12"/>
  <c r="F29" i="12"/>
  <c r="F28" i="12"/>
  <c r="F27" i="12"/>
  <c r="F26" i="12"/>
  <c r="F9" i="12"/>
  <c r="F8" i="12"/>
  <c r="F26" i="15"/>
  <c r="F25" i="15"/>
  <c r="F11" i="15"/>
  <c r="F10" i="15"/>
  <c r="F9" i="15"/>
  <c r="F8" i="15"/>
  <c r="F33" i="18"/>
  <c r="F32" i="18"/>
  <c r="F24" i="18"/>
  <c r="F23" i="18"/>
  <c r="F22" i="18"/>
  <c r="F21" i="18"/>
  <c r="F20" i="18"/>
  <c r="F12" i="18"/>
  <c r="F11" i="18"/>
  <c r="F10" i="18"/>
  <c r="F9" i="18"/>
  <c r="F8" i="18"/>
  <c r="F17" i="6"/>
  <c r="F16" i="6"/>
  <c r="F15" i="6"/>
  <c r="F14" i="6"/>
  <c r="F13" i="6"/>
  <c r="F12" i="6"/>
  <c r="F11" i="6"/>
  <c r="F10" i="6"/>
  <c r="F9" i="6"/>
  <c r="F8" i="6"/>
  <c r="F26" i="14"/>
  <c r="F13" i="14"/>
  <c r="F12" i="14"/>
  <c r="F11" i="14"/>
  <c r="F10" i="14"/>
  <c r="F9" i="14"/>
  <c r="F8" i="14"/>
  <c r="F19" i="5"/>
  <c r="F18" i="5"/>
  <c r="F17" i="5"/>
  <c r="F16" i="5"/>
  <c r="F15" i="5"/>
  <c r="F14" i="5"/>
  <c r="F13" i="5"/>
  <c r="F12" i="5"/>
  <c r="F11" i="5"/>
  <c r="F10" i="5"/>
  <c r="F9" i="5"/>
  <c r="F8" i="5"/>
  <c r="F32" i="17"/>
  <c r="F31" i="17"/>
  <c r="F30" i="17"/>
  <c r="F29" i="17"/>
  <c r="F21" i="17"/>
  <c r="F20" i="17"/>
  <c r="F19" i="17"/>
  <c r="F11" i="17"/>
  <c r="F10" i="17"/>
  <c r="F9" i="17"/>
  <c r="F8" i="17"/>
  <c r="F28" i="17"/>
  <c r="F18" i="17"/>
  <c r="F7" i="17"/>
  <c r="F25" i="12"/>
  <c r="F7" i="12"/>
  <c r="F24" i="15"/>
  <c r="F7" i="15"/>
  <c r="F31" i="18"/>
  <c r="F19" i="18"/>
  <c r="F7" i="18"/>
  <c r="F7" i="6"/>
  <c r="F25" i="14"/>
  <c r="F7" i="14"/>
  <c r="F7" i="5"/>
  <c r="F18" i="4"/>
  <c r="F17" i="4"/>
  <c r="F16" i="4"/>
  <c r="F15" i="4"/>
  <c r="F14" i="4"/>
  <c r="F13" i="4"/>
  <c r="F12" i="4"/>
  <c r="F11" i="4"/>
  <c r="F10" i="4"/>
  <c r="F9" i="4"/>
  <c r="F8" i="4"/>
  <c r="F7" i="4"/>
  <c r="F7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V5" i="17"/>
  <c r="R5" i="17"/>
  <c r="N5" i="17"/>
  <c r="J5" i="17"/>
  <c r="E5" i="17"/>
  <c r="V23" i="12"/>
  <c r="J23" i="12"/>
  <c r="R23" i="12"/>
  <c r="V5" i="12"/>
  <c r="R5" i="12"/>
  <c r="N5" i="12"/>
  <c r="J5" i="12"/>
  <c r="E5" i="12"/>
  <c r="N22" i="15"/>
  <c r="J22" i="15"/>
  <c r="E22" i="15"/>
  <c r="N5" i="15"/>
  <c r="J5" i="15"/>
  <c r="E5" i="15"/>
  <c r="V5" i="15"/>
  <c r="R5" i="15"/>
  <c r="R29" i="18"/>
  <c r="N29" i="18"/>
  <c r="V17" i="18"/>
  <c r="R17" i="18"/>
  <c r="E17" i="18"/>
  <c r="N5" i="18"/>
  <c r="R5" i="18"/>
  <c r="J5" i="18"/>
  <c r="E5" i="18"/>
  <c r="V5" i="6"/>
  <c r="R5" i="6"/>
  <c r="J5" i="6"/>
  <c r="E5" i="6"/>
  <c r="E23" i="14"/>
  <c r="V5" i="14"/>
  <c r="R5" i="14"/>
  <c r="N5" i="14"/>
  <c r="E5" i="14"/>
  <c r="J5" i="14"/>
  <c r="M34" i="5"/>
  <c r="L8" i="22" s="1"/>
  <c r="D18" i="14"/>
  <c r="N5" i="5"/>
  <c r="V23" i="14"/>
  <c r="R23" i="14"/>
  <c r="N23" i="14"/>
  <c r="J23" i="14"/>
  <c r="U34" i="14"/>
  <c r="Q34" i="14"/>
  <c r="M34" i="14"/>
  <c r="I34" i="14"/>
  <c r="D34" i="14"/>
  <c r="U35" i="14" s="1"/>
  <c r="Q18" i="14"/>
  <c r="U18" i="14"/>
  <c r="J5" i="3"/>
  <c r="E5" i="3"/>
  <c r="R5" i="4"/>
  <c r="V5" i="4"/>
  <c r="N5" i="4"/>
  <c r="R5" i="3"/>
  <c r="V5" i="3"/>
  <c r="J5" i="4"/>
  <c r="L35" i="6"/>
  <c r="H35" i="6"/>
  <c r="G11" i="22" s="1"/>
  <c r="P34" i="5"/>
  <c r="O8" i="22" s="1"/>
  <c r="L34" i="3"/>
  <c r="H34" i="3"/>
  <c r="Q34" i="5"/>
  <c r="N5" i="3"/>
  <c r="Q34" i="3"/>
  <c r="Q33" i="4"/>
  <c r="P33" i="4"/>
  <c r="P34" i="3"/>
  <c r="U21" i="22"/>
  <c r="U20" i="22"/>
  <c r="U19" i="22"/>
  <c r="U14" i="22"/>
  <c r="U13" i="22"/>
  <c r="U12" i="22"/>
  <c r="U7" i="22"/>
  <c r="Q21" i="22"/>
  <c r="Q20" i="22"/>
  <c r="Q19" i="22"/>
  <c r="Q14" i="22"/>
  <c r="Q13" i="22"/>
  <c r="Q12" i="22"/>
  <c r="Q7" i="22"/>
  <c r="M21" i="22"/>
  <c r="M20" i="22"/>
  <c r="M19" i="22"/>
  <c r="M14" i="22"/>
  <c r="M13" i="22"/>
  <c r="M12" i="22"/>
  <c r="M7" i="22"/>
  <c r="I21" i="22"/>
  <c r="I20" i="22"/>
  <c r="I19" i="22"/>
  <c r="I14" i="22"/>
  <c r="I13" i="22"/>
  <c r="I12" i="22"/>
  <c r="I7" i="22"/>
  <c r="E21" i="22"/>
  <c r="E20" i="22"/>
  <c r="E19" i="22"/>
  <c r="E14" i="22"/>
  <c r="E13" i="22"/>
  <c r="E12" i="22"/>
  <c r="E7" i="22"/>
  <c r="V16" i="17"/>
  <c r="R16" i="17"/>
  <c r="N16" i="17"/>
  <c r="J16" i="17"/>
  <c r="E16" i="17"/>
  <c r="V26" i="17"/>
  <c r="R26" i="17"/>
  <c r="N26" i="17"/>
  <c r="J26" i="17"/>
  <c r="E26" i="17"/>
  <c r="N23" i="12"/>
  <c r="E23" i="12"/>
  <c r="V22" i="15"/>
  <c r="V33" i="15" s="1"/>
  <c r="U16" i="22" s="1"/>
  <c r="R22" i="15"/>
  <c r="V29" i="18"/>
  <c r="J29" i="18"/>
  <c r="E29" i="18"/>
  <c r="N17" i="18"/>
  <c r="J17" i="18"/>
  <c r="V5" i="18"/>
  <c r="V5" i="5"/>
  <c r="R5" i="5"/>
  <c r="E5" i="5"/>
  <c r="J5" i="5"/>
  <c r="E5" i="4"/>
  <c r="U33" i="15"/>
  <c r="T16" i="22"/>
  <c r="Q33" i="15"/>
  <c r="P16" i="22"/>
  <c r="M33" i="15"/>
  <c r="L16" i="22" s="1"/>
  <c r="I33" i="15"/>
  <c r="H16" i="22"/>
  <c r="D33" i="15"/>
  <c r="D16" i="22" s="1"/>
  <c r="C13" i="18"/>
  <c r="C12" i="22" s="1"/>
  <c r="D13" i="18"/>
  <c r="D12" i="22" s="1"/>
  <c r="H13" i="18"/>
  <c r="G12" i="22"/>
  <c r="I13" i="18"/>
  <c r="H12" i="22"/>
  <c r="L13" i="18"/>
  <c r="K12" i="22" s="1"/>
  <c r="M13" i="18"/>
  <c r="L12" i="22"/>
  <c r="P13" i="18"/>
  <c r="O12" i="22" s="1"/>
  <c r="Q13" i="18"/>
  <c r="P12" i="22"/>
  <c r="Q35" i="6"/>
  <c r="P11" i="22"/>
  <c r="R35" i="6"/>
  <c r="Q11" i="22"/>
  <c r="M18" i="14"/>
  <c r="L9" i="22" s="1"/>
  <c r="N18" i="14"/>
  <c r="M9" i="22"/>
  <c r="U33" i="4"/>
  <c r="U34" i="3"/>
  <c r="U34" i="4" s="1"/>
  <c r="U33" i="17"/>
  <c r="T21" i="22"/>
  <c r="T33" i="17"/>
  <c r="S21" i="22"/>
  <c r="Q33" i="17"/>
  <c r="P21" i="22" s="1"/>
  <c r="P33" i="17"/>
  <c r="O21" i="22" s="1"/>
  <c r="M33" i="17"/>
  <c r="L21" i="22"/>
  <c r="L33" i="17"/>
  <c r="K21" i="22" s="1"/>
  <c r="I33" i="17"/>
  <c r="H21" i="22" s="1"/>
  <c r="H33" i="17"/>
  <c r="G21" i="22" s="1"/>
  <c r="D33" i="17"/>
  <c r="D21" i="22"/>
  <c r="C33" i="17"/>
  <c r="C21" i="22" s="1"/>
  <c r="U22" i="17"/>
  <c r="T20" i="22" s="1"/>
  <c r="T22" i="17"/>
  <c r="S20" i="22" s="1"/>
  <c r="Q22" i="17"/>
  <c r="P20" i="22" s="1"/>
  <c r="P22" i="17"/>
  <c r="O20" i="22" s="1"/>
  <c r="M22" i="17"/>
  <c r="L20" i="22" s="1"/>
  <c r="L22" i="17"/>
  <c r="K20" i="22" s="1"/>
  <c r="I22" i="17"/>
  <c r="H20" i="22" s="1"/>
  <c r="H22" i="17"/>
  <c r="G20" i="22" s="1"/>
  <c r="D22" i="17"/>
  <c r="D20" i="22"/>
  <c r="C22" i="17"/>
  <c r="C20" i="22" s="1"/>
  <c r="U12" i="17"/>
  <c r="T19" i="22"/>
  <c r="T12" i="17"/>
  <c r="S19" i="22"/>
  <c r="Q12" i="17"/>
  <c r="P19" i="22"/>
  <c r="P12" i="17"/>
  <c r="O19" i="22" s="1"/>
  <c r="M12" i="17"/>
  <c r="L19" i="22"/>
  <c r="L12" i="17"/>
  <c r="K19" i="22" s="1"/>
  <c r="I12" i="17"/>
  <c r="H19" i="22"/>
  <c r="H12" i="17"/>
  <c r="G19" i="22"/>
  <c r="D12" i="17"/>
  <c r="D19" i="22"/>
  <c r="C12" i="17"/>
  <c r="C19" i="22" s="1"/>
  <c r="V35" i="12"/>
  <c r="U18" i="22"/>
  <c r="U35" i="12"/>
  <c r="T18" i="22" s="1"/>
  <c r="T35" i="12"/>
  <c r="S18" i="22" s="1"/>
  <c r="Q35" i="12"/>
  <c r="P18" i="22" s="1"/>
  <c r="P35" i="12"/>
  <c r="O18" i="22" s="1"/>
  <c r="N35" i="12"/>
  <c r="M18" i="22" s="1"/>
  <c r="M35" i="12"/>
  <c r="L18" i="22" s="1"/>
  <c r="L35" i="12"/>
  <c r="K18" i="22"/>
  <c r="J35" i="12"/>
  <c r="I18" i="22" s="1"/>
  <c r="I35" i="12"/>
  <c r="H18" i="22" s="1"/>
  <c r="H35" i="12"/>
  <c r="T36" i="12" s="1"/>
  <c r="E35" i="12"/>
  <c r="E18" i="22" s="1"/>
  <c r="D35" i="12"/>
  <c r="D18" i="22" s="1"/>
  <c r="C35" i="12"/>
  <c r="V18" i="12"/>
  <c r="U17" i="22" s="1"/>
  <c r="U18" i="12"/>
  <c r="T17" i="22"/>
  <c r="T18" i="12"/>
  <c r="S17" i="22" s="1"/>
  <c r="R18" i="12"/>
  <c r="Q17" i="22" s="1"/>
  <c r="Q18" i="12"/>
  <c r="P17" i="22" s="1"/>
  <c r="P18" i="12"/>
  <c r="O17" i="22" s="1"/>
  <c r="N18" i="12"/>
  <c r="M17" i="22"/>
  <c r="M18" i="12"/>
  <c r="L17" i="22"/>
  <c r="L18" i="12"/>
  <c r="K17" i="22" s="1"/>
  <c r="J18" i="12"/>
  <c r="I17" i="22" s="1"/>
  <c r="I18" i="12"/>
  <c r="H17" i="22" s="1"/>
  <c r="H18" i="12"/>
  <c r="G17" i="22" s="1"/>
  <c r="E18" i="12"/>
  <c r="E17" i="22"/>
  <c r="D18" i="12"/>
  <c r="D17" i="22"/>
  <c r="C18" i="12"/>
  <c r="C17" i="22" s="1"/>
  <c r="T33" i="15"/>
  <c r="S16" i="22" s="1"/>
  <c r="R33" i="15"/>
  <c r="Q16" i="22" s="1"/>
  <c r="P33" i="15"/>
  <c r="O16" i="22" s="1"/>
  <c r="N33" i="15"/>
  <c r="M16" i="22"/>
  <c r="L33" i="15"/>
  <c r="K16" i="22" s="1"/>
  <c r="J33" i="15"/>
  <c r="I16" i="22" s="1"/>
  <c r="H33" i="15"/>
  <c r="G16" i="22" s="1"/>
  <c r="E33" i="15"/>
  <c r="E16" i="22" s="1"/>
  <c r="C33" i="15"/>
  <c r="V17" i="15"/>
  <c r="U15" i="22" s="1"/>
  <c r="U17" i="15"/>
  <c r="T15" i="22"/>
  <c r="T17" i="15"/>
  <c r="S15" i="22" s="1"/>
  <c r="R17" i="15"/>
  <c r="Q15" i="22"/>
  <c r="Q17" i="15"/>
  <c r="P15" i="22"/>
  <c r="P17" i="15"/>
  <c r="O15" i="22"/>
  <c r="N17" i="15"/>
  <c r="M15" i="22" s="1"/>
  <c r="M17" i="15"/>
  <c r="L15" i="22"/>
  <c r="L17" i="15"/>
  <c r="K15" i="22" s="1"/>
  <c r="J17" i="15"/>
  <c r="I15" i="22" s="1"/>
  <c r="I17" i="15"/>
  <c r="H15" i="22" s="1"/>
  <c r="H17" i="15"/>
  <c r="G15" i="22" s="1"/>
  <c r="E17" i="15"/>
  <c r="E15" i="22" s="1"/>
  <c r="D17" i="15"/>
  <c r="D15" i="22" s="1"/>
  <c r="C17" i="15"/>
  <c r="C15" i="22" s="1"/>
  <c r="U34" i="18"/>
  <c r="T14" i="22" s="1"/>
  <c r="T34" i="18"/>
  <c r="S14" i="22"/>
  <c r="Q34" i="18"/>
  <c r="P14" i="22"/>
  <c r="P34" i="18"/>
  <c r="O14" i="22"/>
  <c r="M34" i="18"/>
  <c r="L14" i="22"/>
  <c r="L34" i="18"/>
  <c r="K14" i="22" s="1"/>
  <c r="I34" i="18"/>
  <c r="H14" i="22"/>
  <c r="H34" i="18"/>
  <c r="G14" i="22"/>
  <c r="D34" i="18"/>
  <c r="D14" i="22" s="1"/>
  <c r="C34" i="18"/>
  <c r="C14" i="22" s="1"/>
  <c r="U25" i="18"/>
  <c r="T13" i="22"/>
  <c r="T25" i="18"/>
  <c r="S13" i="22" s="1"/>
  <c r="Q25" i="18"/>
  <c r="P13" i="22" s="1"/>
  <c r="P25" i="18"/>
  <c r="O13" i="22" s="1"/>
  <c r="M25" i="18"/>
  <c r="L13" i="22" s="1"/>
  <c r="L25" i="18"/>
  <c r="K13" i="22"/>
  <c r="I25" i="18"/>
  <c r="H13" i="22"/>
  <c r="H25" i="18"/>
  <c r="G13" i="22"/>
  <c r="D25" i="18"/>
  <c r="D13" i="22"/>
  <c r="C25" i="18"/>
  <c r="C13" i="22" s="1"/>
  <c r="U13" i="18"/>
  <c r="T12" i="22" s="1"/>
  <c r="U14" i="18"/>
  <c r="T13" i="18"/>
  <c r="S12" i="22" s="1"/>
  <c r="V35" i="6"/>
  <c r="U11" i="22" s="1"/>
  <c r="U35" i="6"/>
  <c r="T11" i="22" s="1"/>
  <c r="T35" i="6"/>
  <c r="S11" i="22" s="1"/>
  <c r="P35" i="6"/>
  <c r="O11" i="22" s="1"/>
  <c r="N35" i="6"/>
  <c r="M11" i="22"/>
  <c r="L11" i="22"/>
  <c r="J35" i="6"/>
  <c r="I11" i="22"/>
  <c r="I35" i="6"/>
  <c r="H11" i="22"/>
  <c r="E35" i="6"/>
  <c r="E11" i="22"/>
  <c r="D35" i="6"/>
  <c r="C35" i="6"/>
  <c r="C11" i="22" s="1"/>
  <c r="T10" i="22"/>
  <c r="T34" i="14"/>
  <c r="S10" i="22"/>
  <c r="P10" i="22"/>
  <c r="P34" i="14"/>
  <c r="L10" i="22"/>
  <c r="L34" i="14"/>
  <c r="K10" i="22"/>
  <c r="H10" i="22"/>
  <c r="H34" i="14"/>
  <c r="C34" i="14"/>
  <c r="C10" i="22"/>
  <c r="V18" i="14"/>
  <c r="U9" i="22"/>
  <c r="T9" i="22"/>
  <c r="T18" i="14"/>
  <c r="S9" i="22" s="1"/>
  <c r="R18" i="14"/>
  <c r="Q9" i="22"/>
  <c r="P9" i="22"/>
  <c r="P18" i="14"/>
  <c r="O9" i="22" s="1"/>
  <c r="L18" i="14"/>
  <c r="K9" i="22" s="1"/>
  <c r="J18" i="14"/>
  <c r="I9" i="22" s="1"/>
  <c r="I18" i="14"/>
  <c r="U19" i="14" s="1"/>
  <c r="U38" i="14" s="1"/>
  <c r="H9" i="22"/>
  <c r="H18" i="14"/>
  <c r="G9" i="22" s="1"/>
  <c r="E18" i="14"/>
  <c r="E9" i="22"/>
  <c r="C18" i="14"/>
  <c r="V34" i="5"/>
  <c r="U8" i="22" s="1"/>
  <c r="U34" i="5"/>
  <c r="T8" i="22" s="1"/>
  <c r="T34" i="5"/>
  <c r="S8" i="22" s="1"/>
  <c r="R34" i="5"/>
  <c r="Q8" i="22" s="1"/>
  <c r="P8" i="22"/>
  <c r="N34" i="5"/>
  <c r="M8" i="22" s="1"/>
  <c r="L34" i="5"/>
  <c r="K8" i="22" s="1"/>
  <c r="J34" i="5"/>
  <c r="I8" i="22" s="1"/>
  <c r="I34" i="5"/>
  <c r="H8" i="22" s="1"/>
  <c r="H34" i="5"/>
  <c r="G8" i="22" s="1"/>
  <c r="E34" i="5"/>
  <c r="E8" i="22" s="1"/>
  <c r="D34" i="5"/>
  <c r="D8" i="22" s="1"/>
  <c r="C34" i="5"/>
  <c r="C8" i="22" s="1"/>
  <c r="U35" i="3"/>
  <c r="T7" i="22" s="1"/>
  <c r="T33" i="4"/>
  <c r="M33" i="4"/>
  <c r="L33" i="4"/>
  <c r="L34" i="4"/>
  <c r="K7" i="22" s="1"/>
  <c r="I33" i="4"/>
  <c r="H33" i="4"/>
  <c r="H35" i="3"/>
  <c r="G7" i="22" s="1"/>
  <c r="D33" i="4"/>
  <c r="C33" i="4"/>
  <c r="T34" i="3"/>
  <c r="M34" i="3"/>
  <c r="I34" i="3"/>
  <c r="D34" i="3"/>
  <c r="D35" i="3" s="1"/>
  <c r="C34" i="3"/>
  <c r="T14" i="18"/>
  <c r="D9" i="22"/>
  <c r="D11" i="22"/>
  <c r="U34" i="17"/>
  <c r="U13" i="17"/>
  <c r="U36" i="12"/>
  <c r="U19" i="12"/>
  <c r="U38" i="12" s="1"/>
  <c r="U18" i="15"/>
  <c r="U35" i="18"/>
  <c r="E34" i="14"/>
  <c r="E10" i="22" s="1"/>
  <c r="J34" i="14"/>
  <c r="I10" i="22" s="1"/>
  <c r="N34" i="14"/>
  <c r="M10" i="22"/>
  <c r="R34" i="14"/>
  <c r="Q10" i="22" s="1"/>
  <c r="V34" i="14"/>
  <c r="U10" i="22"/>
  <c r="R35" i="12"/>
  <c r="Q18" i="22"/>
  <c r="C18" i="22"/>
  <c r="C16" i="22"/>
  <c r="C9" i="22"/>
  <c r="H34" i="4"/>
  <c r="C34" i="4"/>
  <c r="C7" i="22" s="1"/>
  <c r="U34" i="15"/>
  <c r="U38" i="15" s="1"/>
  <c r="U36" i="6"/>
  <c r="O10" i="22"/>
  <c r="E27" i="22" l="1"/>
  <c r="U27" i="22"/>
  <c r="M27" i="22"/>
  <c r="U23" i="17"/>
  <c r="U38" i="17" s="1"/>
  <c r="I34" i="4"/>
  <c r="M35" i="3"/>
  <c r="L7" i="22" s="1"/>
  <c r="L27" i="22" s="1"/>
  <c r="Q27" i="22"/>
  <c r="L35" i="3"/>
  <c r="T35" i="18"/>
  <c r="C35" i="3"/>
  <c r="T27" i="22"/>
  <c r="T18" i="15"/>
  <c r="G18" i="22"/>
  <c r="D10" i="22"/>
  <c r="T19" i="14"/>
  <c r="I27" i="22"/>
  <c r="P34" i="4"/>
  <c r="O7" i="22" s="1"/>
  <c r="U35" i="5"/>
  <c r="U26" i="18"/>
  <c r="U38" i="18" s="1"/>
  <c r="Q34" i="4"/>
  <c r="Q35" i="3"/>
  <c r="P7" i="22" s="1"/>
  <c r="P27" i="22" s="1"/>
  <c r="T34" i="17"/>
  <c r="T23" i="17"/>
  <c r="T13" i="17"/>
  <c r="T19" i="12"/>
  <c r="T34" i="15"/>
  <c r="T26" i="18"/>
  <c r="T36" i="6"/>
  <c r="T35" i="14"/>
  <c r="U28" i="22"/>
  <c r="O27" i="22"/>
  <c r="T35" i="5"/>
  <c r="C27" i="22"/>
  <c r="T34" i="4"/>
  <c r="S7" i="22" s="1"/>
  <c r="S27" i="22" s="1"/>
  <c r="P35" i="3"/>
  <c r="T35" i="3"/>
  <c r="K11" i="22"/>
  <c r="K27" i="22" s="1"/>
  <c r="G10" i="22"/>
  <c r="G27" i="22" s="1"/>
  <c r="D34" i="4"/>
  <c r="M34" i="4"/>
  <c r="I35" i="3"/>
  <c r="H7" i="22" s="1"/>
  <c r="H27" i="22" s="1"/>
  <c r="D7" i="22"/>
  <c r="D27" i="22" s="1"/>
  <c r="T35" i="4" l="1"/>
  <c r="T36" i="3"/>
  <c r="S28" i="22"/>
  <c r="U35" i="4"/>
  <c r="D3" i="3" s="1"/>
  <c r="T28" i="22"/>
  <c r="U36" i="3"/>
  <c r="D3" i="4" l="1"/>
  <c r="D3" i="22"/>
  <c r="D3" i="15"/>
  <c r="D3" i="6"/>
  <c r="D3" i="17"/>
  <c r="D3" i="14"/>
  <c r="D3" i="5"/>
  <c r="D3" i="12"/>
  <c r="D3" i="18"/>
</calcChain>
</file>

<file path=xl/comments1.xml><?xml version="1.0" encoding="utf-8"?>
<comments xmlns="http://schemas.openxmlformats.org/spreadsheetml/2006/main">
  <authors>
    <author xml:space="preserve"> 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年/月/日で
入力して下さい。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年/月/日で
入力して下さい。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年/月/日で
入力して下さい。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年/月/日で
入力して下さい。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年/月/日で
入力して下さい。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年/月/日で
入力して下さい。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年/月/日で
入力して下さい。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年/月/日で
入力して下さい。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年/月/日で
入力して下さい。</t>
        </r>
      </text>
    </comment>
  </commentList>
</comments>
</file>

<file path=xl/sharedStrings.xml><?xml version="1.0" encoding="utf-8"?>
<sst xmlns="http://schemas.openxmlformats.org/spreadsheetml/2006/main" count="1118" uniqueCount="196">
  <si>
    <t>宮崎日日新聞</t>
    <rPh sb="0" eb="2">
      <t>ミヤザキ</t>
    </rPh>
    <rPh sb="2" eb="3">
      <t>ヒ</t>
    </rPh>
    <rPh sb="3" eb="4">
      <t>ヒ</t>
    </rPh>
    <rPh sb="4" eb="6">
      <t>シンブン</t>
    </rPh>
    <phoneticPr fontId="2"/>
  </si>
  <si>
    <t>部数</t>
    <rPh sb="0" eb="2">
      <t>ブスウ</t>
    </rPh>
    <phoneticPr fontId="2"/>
  </si>
  <si>
    <t>折込数</t>
    <rPh sb="0" eb="2">
      <t>オリコミ</t>
    </rPh>
    <rPh sb="2" eb="3">
      <t>カズ</t>
    </rPh>
    <phoneticPr fontId="2"/>
  </si>
  <si>
    <t>日本経済新聞</t>
    <rPh sb="0" eb="2">
      <t>ニホン</t>
    </rPh>
    <rPh sb="2" eb="4">
      <t>ケイザイ</t>
    </rPh>
    <rPh sb="4" eb="6">
      <t>シンブン</t>
    </rPh>
    <phoneticPr fontId="2"/>
  </si>
  <si>
    <t>清水町</t>
    <rPh sb="0" eb="3">
      <t>シミズマチ</t>
    </rPh>
    <phoneticPr fontId="2"/>
  </si>
  <si>
    <t>大淀東</t>
    <rPh sb="0" eb="2">
      <t>オオヨド</t>
    </rPh>
    <rPh sb="2" eb="3">
      <t>ヒガシ</t>
    </rPh>
    <phoneticPr fontId="2"/>
  </si>
  <si>
    <t>大淀西</t>
    <rPh sb="0" eb="2">
      <t>オオヨド</t>
    </rPh>
    <rPh sb="2" eb="3">
      <t>ニシ</t>
    </rPh>
    <phoneticPr fontId="2"/>
  </si>
  <si>
    <t>空港前</t>
    <rPh sb="0" eb="2">
      <t>クウコウ</t>
    </rPh>
    <rPh sb="2" eb="3">
      <t>マエ</t>
    </rPh>
    <phoneticPr fontId="2"/>
  </si>
  <si>
    <t>大塚台</t>
    <rPh sb="0" eb="2">
      <t>オオツカ</t>
    </rPh>
    <rPh sb="2" eb="3">
      <t>ダイ</t>
    </rPh>
    <phoneticPr fontId="2"/>
  </si>
  <si>
    <t>いきめ台</t>
    <rPh sb="3" eb="4">
      <t>ダイ</t>
    </rPh>
    <phoneticPr fontId="2"/>
  </si>
  <si>
    <t>花山手</t>
    <rPh sb="0" eb="1">
      <t>ハナ</t>
    </rPh>
    <rPh sb="1" eb="3">
      <t>ヤマテ</t>
    </rPh>
    <phoneticPr fontId="2"/>
  </si>
  <si>
    <t>神　宮</t>
    <rPh sb="0" eb="1">
      <t>カミ</t>
    </rPh>
    <rPh sb="2" eb="3">
      <t>ミヤ</t>
    </rPh>
    <phoneticPr fontId="2"/>
  </si>
  <si>
    <t>錦　町</t>
    <rPh sb="0" eb="1">
      <t>ニシキ</t>
    </rPh>
    <rPh sb="2" eb="3">
      <t>マチ</t>
    </rPh>
    <phoneticPr fontId="2"/>
  </si>
  <si>
    <t>松　橋</t>
    <rPh sb="0" eb="1">
      <t>マツ</t>
    </rPh>
    <rPh sb="2" eb="3">
      <t>ハシ</t>
    </rPh>
    <phoneticPr fontId="2"/>
  </si>
  <si>
    <t>大　宮</t>
    <rPh sb="0" eb="1">
      <t>ダイ</t>
    </rPh>
    <rPh sb="2" eb="3">
      <t>ミヤ</t>
    </rPh>
    <phoneticPr fontId="2"/>
  </si>
  <si>
    <t>江　南</t>
    <rPh sb="0" eb="1">
      <t>エ</t>
    </rPh>
    <rPh sb="2" eb="3">
      <t>ミナミ</t>
    </rPh>
    <phoneticPr fontId="2"/>
  </si>
  <si>
    <t>波　島</t>
    <rPh sb="0" eb="1">
      <t>ナミ</t>
    </rPh>
    <rPh sb="2" eb="3">
      <t>シマ</t>
    </rPh>
    <phoneticPr fontId="2"/>
  </si>
  <si>
    <t>新　城</t>
    <rPh sb="0" eb="1">
      <t>シン</t>
    </rPh>
    <rPh sb="2" eb="3">
      <t>シロ</t>
    </rPh>
    <phoneticPr fontId="2"/>
  </si>
  <si>
    <t>花ヶ島</t>
    <rPh sb="0" eb="1">
      <t>ハナ</t>
    </rPh>
    <rPh sb="2" eb="3">
      <t>シマ</t>
    </rPh>
    <phoneticPr fontId="2"/>
  </si>
  <si>
    <t>月見ヶ丘</t>
    <rPh sb="0" eb="2">
      <t>ツキミ</t>
    </rPh>
    <rPh sb="3" eb="4">
      <t>オカ</t>
    </rPh>
    <phoneticPr fontId="2"/>
  </si>
  <si>
    <t>希望ヶ丘</t>
    <rPh sb="0" eb="2">
      <t>キボウ</t>
    </rPh>
    <rPh sb="3" eb="4">
      <t>オカ</t>
    </rPh>
    <phoneticPr fontId="2"/>
  </si>
  <si>
    <t>合　計</t>
    <rPh sb="0" eb="1">
      <t>ゴウ</t>
    </rPh>
    <rPh sb="2" eb="3">
      <t>ケイ</t>
    </rPh>
    <phoneticPr fontId="2"/>
  </si>
  <si>
    <t>折込日</t>
    <rPh sb="0" eb="2">
      <t>オリコミ</t>
    </rPh>
    <rPh sb="2" eb="3">
      <t>ヒ</t>
    </rPh>
    <phoneticPr fontId="2"/>
  </si>
  <si>
    <t>サイズ</t>
    <phoneticPr fontId="2"/>
  </si>
  <si>
    <t>タイトル等</t>
    <rPh sb="4" eb="5">
      <t>トウ</t>
    </rPh>
    <phoneticPr fontId="2"/>
  </si>
  <si>
    <t>備　考</t>
    <rPh sb="0" eb="1">
      <t>ソナエ</t>
    </rPh>
    <rPh sb="2" eb="3">
      <t>コウ</t>
    </rPh>
    <phoneticPr fontId="2"/>
  </si>
  <si>
    <t>朝日新聞</t>
    <rPh sb="0" eb="2">
      <t>アサヒ</t>
    </rPh>
    <rPh sb="2" eb="4">
      <t>シンブン</t>
    </rPh>
    <phoneticPr fontId="2"/>
  </si>
  <si>
    <t>毎日新聞</t>
    <rPh sb="0" eb="2">
      <t>マイニチ</t>
    </rPh>
    <rPh sb="2" eb="4">
      <t>シンブン</t>
    </rPh>
    <phoneticPr fontId="2"/>
  </si>
  <si>
    <t>読売新聞</t>
    <rPh sb="0" eb="2">
      <t>ヨミウリ</t>
    </rPh>
    <rPh sb="2" eb="4">
      <t>シンブン</t>
    </rPh>
    <phoneticPr fontId="2"/>
  </si>
  <si>
    <t>小　計</t>
    <rPh sb="0" eb="1">
      <t>ショウ</t>
    </rPh>
    <rPh sb="2" eb="3">
      <t>ケイ</t>
    </rPh>
    <phoneticPr fontId="2"/>
  </si>
  <si>
    <t>瓜生野</t>
    <rPh sb="0" eb="2">
      <t>ウリウ</t>
    </rPh>
    <rPh sb="2" eb="3">
      <t>ノ</t>
    </rPh>
    <phoneticPr fontId="2"/>
  </si>
  <si>
    <t>生　目</t>
    <rPh sb="0" eb="1">
      <t>ナマ</t>
    </rPh>
    <rPh sb="2" eb="3">
      <t>メ</t>
    </rPh>
    <phoneticPr fontId="2"/>
  </si>
  <si>
    <t>佐土原</t>
    <rPh sb="0" eb="3">
      <t>サドワラ</t>
    </rPh>
    <phoneticPr fontId="2"/>
  </si>
  <si>
    <t>広瀬南</t>
    <rPh sb="0" eb="2">
      <t>ヒロセ</t>
    </rPh>
    <rPh sb="2" eb="3">
      <t>ミナミ</t>
    </rPh>
    <phoneticPr fontId="2"/>
  </si>
  <si>
    <t>加　納</t>
    <rPh sb="0" eb="1">
      <t>カ</t>
    </rPh>
    <rPh sb="2" eb="3">
      <t>オサム</t>
    </rPh>
    <phoneticPr fontId="2"/>
  </si>
  <si>
    <t>清　武</t>
    <rPh sb="0" eb="1">
      <t>キヨシ</t>
    </rPh>
    <rPh sb="2" eb="3">
      <t>ブ</t>
    </rPh>
    <phoneticPr fontId="2"/>
  </si>
  <si>
    <t>高　岡</t>
    <rPh sb="0" eb="1">
      <t>タカ</t>
    </rPh>
    <rPh sb="2" eb="3">
      <t>オカ</t>
    </rPh>
    <phoneticPr fontId="2"/>
  </si>
  <si>
    <t>田　野</t>
    <rPh sb="0" eb="1">
      <t>タ</t>
    </rPh>
    <rPh sb="2" eb="3">
      <t>ノ</t>
    </rPh>
    <phoneticPr fontId="2"/>
  </si>
  <si>
    <t>青　島</t>
    <rPh sb="0" eb="1">
      <t>アオ</t>
    </rPh>
    <rPh sb="2" eb="3">
      <t>シマ</t>
    </rPh>
    <phoneticPr fontId="2"/>
  </si>
  <si>
    <t>木　花</t>
    <rPh sb="0" eb="1">
      <t>キ</t>
    </rPh>
    <rPh sb="2" eb="3">
      <t>ハナ</t>
    </rPh>
    <phoneticPr fontId="2"/>
  </si>
  <si>
    <t>住　吉</t>
    <rPh sb="0" eb="1">
      <t>ジュウ</t>
    </rPh>
    <rPh sb="2" eb="3">
      <t>キチ</t>
    </rPh>
    <phoneticPr fontId="2"/>
  </si>
  <si>
    <t>折込総数</t>
    <rPh sb="0" eb="2">
      <t>オリコミ</t>
    </rPh>
    <rPh sb="2" eb="4">
      <t>ソウスウ</t>
    </rPh>
    <phoneticPr fontId="2"/>
  </si>
  <si>
    <t>請求先名</t>
    <rPh sb="0" eb="2">
      <t>セイキュウ</t>
    </rPh>
    <rPh sb="2" eb="3">
      <t>サキ</t>
    </rPh>
    <rPh sb="3" eb="4">
      <t>メイ</t>
    </rPh>
    <phoneticPr fontId="2"/>
  </si>
  <si>
    <t>昭和町</t>
    <rPh sb="0" eb="2">
      <t>ショウワ</t>
    </rPh>
    <rPh sb="2" eb="3">
      <t>チョウ</t>
    </rPh>
    <phoneticPr fontId="2"/>
  </si>
  <si>
    <t>南宮崎</t>
    <rPh sb="0" eb="1">
      <t>ミナミ</t>
    </rPh>
    <rPh sb="1" eb="3">
      <t>ミヤザキ</t>
    </rPh>
    <phoneticPr fontId="2"/>
  </si>
  <si>
    <t>（宮）</t>
    <rPh sb="1" eb="2">
      <t>ミヤ</t>
    </rPh>
    <phoneticPr fontId="2"/>
  </si>
  <si>
    <t>宮崎北部</t>
    <rPh sb="0" eb="2">
      <t>ミヤザキ</t>
    </rPh>
    <rPh sb="2" eb="4">
      <t>ホクブ</t>
    </rPh>
    <phoneticPr fontId="2"/>
  </si>
  <si>
    <t>宮崎中央</t>
    <rPh sb="0" eb="2">
      <t>ミヤザキ</t>
    </rPh>
    <rPh sb="2" eb="4">
      <t>チュウオウ</t>
    </rPh>
    <phoneticPr fontId="2"/>
  </si>
  <si>
    <t>赤　江</t>
    <rPh sb="0" eb="1">
      <t>アカ</t>
    </rPh>
    <rPh sb="2" eb="3">
      <t>エ</t>
    </rPh>
    <phoneticPr fontId="2"/>
  </si>
  <si>
    <t>宮崎西部</t>
    <rPh sb="0" eb="2">
      <t>ミヤザキ</t>
    </rPh>
    <rPh sb="2" eb="4">
      <t>セイブ</t>
    </rPh>
    <phoneticPr fontId="2"/>
  </si>
  <si>
    <t>宮崎大橋</t>
    <rPh sb="0" eb="2">
      <t>ミヤザキ</t>
    </rPh>
    <rPh sb="2" eb="4">
      <t>オオハシ</t>
    </rPh>
    <phoneticPr fontId="2"/>
  </si>
  <si>
    <t>宮崎東部</t>
    <rPh sb="0" eb="2">
      <t>ミヤザキ</t>
    </rPh>
    <rPh sb="2" eb="4">
      <t>トウブ</t>
    </rPh>
    <phoneticPr fontId="2"/>
  </si>
  <si>
    <t>大塚中央</t>
    <rPh sb="0" eb="2">
      <t>オオツカ</t>
    </rPh>
    <rPh sb="2" eb="4">
      <t>チュウオウ</t>
    </rPh>
    <phoneticPr fontId="2"/>
  </si>
  <si>
    <t>　　宮　崎　市　①</t>
    <rPh sb="2" eb="3">
      <t>ミヤ</t>
    </rPh>
    <rPh sb="4" eb="5">
      <t>ザキ</t>
    </rPh>
    <rPh sb="6" eb="7">
      <t>シ</t>
    </rPh>
    <phoneticPr fontId="2"/>
  </si>
  <si>
    <t>　　宮　崎　市　②</t>
    <rPh sb="2" eb="3">
      <t>ミヤ</t>
    </rPh>
    <rPh sb="4" eb="5">
      <t>ザキ</t>
    </rPh>
    <rPh sb="6" eb="7">
      <t>シ</t>
    </rPh>
    <phoneticPr fontId="2"/>
  </si>
  <si>
    <t>　　延　岡　市　</t>
    <rPh sb="2" eb="3">
      <t>エン</t>
    </rPh>
    <rPh sb="4" eb="5">
      <t>オカ</t>
    </rPh>
    <rPh sb="6" eb="7">
      <t>シ</t>
    </rPh>
    <phoneticPr fontId="2"/>
  </si>
  <si>
    <t>延岡北部</t>
    <rPh sb="0" eb="2">
      <t>ノベオカ</t>
    </rPh>
    <rPh sb="2" eb="4">
      <t>ホクブ</t>
    </rPh>
    <phoneticPr fontId="2"/>
  </si>
  <si>
    <t>延岡中央</t>
    <rPh sb="0" eb="2">
      <t>ノベオカ</t>
    </rPh>
    <rPh sb="2" eb="4">
      <t>チュウオウ</t>
    </rPh>
    <phoneticPr fontId="2"/>
  </si>
  <si>
    <t>延岡東部</t>
    <rPh sb="0" eb="2">
      <t>ノベオカ</t>
    </rPh>
    <rPh sb="2" eb="4">
      <t>トウブ</t>
    </rPh>
    <phoneticPr fontId="2"/>
  </si>
  <si>
    <t>恒　富</t>
    <rPh sb="0" eb="1">
      <t>ツネ</t>
    </rPh>
    <rPh sb="2" eb="3">
      <t>トミ</t>
    </rPh>
    <phoneticPr fontId="2"/>
  </si>
  <si>
    <t>延岡西部</t>
    <rPh sb="0" eb="2">
      <t>ノベオカ</t>
    </rPh>
    <rPh sb="2" eb="4">
      <t>セイブ</t>
    </rPh>
    <phoneticPr fontId="2"/>
  </si>
  <si>
    <t>島野浦</t>
    <rPh sb="0" eb="1">
      <t>シマ</t>
    </rPh>
    <rPh sb="1" eb="2">
      <t>ノ</t>
    </rPh>
    <rPh sb="2" eb="3">
      <t>ウラ</t>
    </rPh>
    <phoneticPr fontId="2"/>
  </si>
  <si>
    <t>伊　形</t>
    <rPh sb="0" eb="1">
      <t>イ</t>
    </rPh>
    <rPh sb="2" eb="3">
      <t>ケイ</t>
    </rPh>
    <phoneticPr fontId="2"/>
  </si>
  <si>
    <t>北　浦</t>
    <rPh sb="0" eb="1">
      <t>キタ</t>
    </rPh>
    <rPh sb="2" eb="3">
      <t>ウラ</t>
    </rPh>
    <phoneticPr fontId="2"/>
  </si>
  <si>
    <t>北　方</t>
    <rPh sb="0" eb="1">
      <t>キタ</t>
    </rPh>
    <rPh sb="2" eb="3">
      <t>カタ</t>
    </rPh>
    <phoneticPr fontId="2"/>
  </si>
  <si>
    <t>延岡南部</t>
    <rPh sb="0" eb="2">
      <t>ノベオカ</t>
    </rPh>
    <rPh sb="2" eb="4">
      <t>ナンブ</t>
    </rPh>
    <phoneticPr fontId="2"/>
  </si>
  <si>
    <t>旭ヶ丘</t>
    <rPh sb="0" eb="3">
      <t>アサヒガオカ</t>
    </rPh>
    <phoneticPr fontId="2"/>
  </si>
  <si>
    <t>一ヶ岡</t>
    <rPh sb="0" eb="1">
      <t>ヒト</t>
    </rPh>
    <rPh sb="2" eb="3">
      <t>オカ</t>
    </rPh>
    <phoneticPr fontId="2"/>
  </si>
  <si>
    <t>(浦城･須美江･熊野江含む)</t>
    <rPh sb="1" eb="2">
      <t>ウラ</t>
    </rPh>
    <rPh sb="2" eb="3">
      <t>シロ</t>
    </rPh>
    <rPh sb="4" eb="7">
      <t>スミエ</t>
    </rPh>
    <rPh sb="8" eb="10">
      <t>クマノ</t>
    </rPh>
    <rPh sb="10" eb="11">
      <t>エ</t>
    </rPh>
    <rPh sb="11" eb="12">
      <t>フク</t>
    </rPh>
    <phoneticPr fontId="2"/>
  </si>
  <si>
    <t>南延岡</t>
    <rPh sb="0" eb="1">
      <t>ミナミ</t>
    </rPh>
    <rPh sb="1" eb="3">
      <t>ノベオカ</t>
    </rPh>
    <phoneticPr fontId="2"/>
  </si>
  <si>
    <t>南　方</t>
    <rPh sb="0" eb="1">
      <t>ミナミ</t>
    </rPh>
    <rPh sb="2" eb="3">
      <t>カタ</t>
    </rPh>
    <phoneticPr fontId="2"/>
  </si>
  <si>
    <t>　　日　南　市　</t>
    <rPh sb="2" eb="3">
      <t>ヒ</t>
    </rPh>
    <rPh sb="4" eb="5">
      <t>ミナミ</t>
    </rPh>
    <rPh sb="6" eb="7">
      <t>シ</t>
    </rPh>
    <phoneticPr fontId="2"/>
  </si>
  <si>
    <t>吾　田</t>
    <rPh sb="0" eb="1">
      <t>ワレ</t>
    </rPh>
    <rPh sb="2" eb="3">
      <t>タ</t>
    </rPh>
    <phoneticPr fontId="2"/>
  </si>
  <si>
    <t>日南北部</t>
    <rPh sb="0" eb="2">
      <t>ニチナン</t>
    </rPh>
    <rPh sb="2" eb="4">
      <t>ホクブ</t>
    </rPh>
    <phoneticPr fontId="2"/>
  </si>
  <si>
    <t>油　津</t>
    <rPh sb="0" eb="1">
      <t>アブラ</t>
    </rPh>
    <rPh sb="2" eb="3">
      <t>ツ</t>
    </rPh>
    <phoneticPr fontId="2"/>
  </si>
  <si>
    <t>飫　肥</t>
    <rPh sb="0" eb="1">
      <t>ア</t>
    </rPh>
    <rPh sb="2" eb="3">
      <t>コエ</t>
    </rPh>
    <phoneticPr fontId="2"/>
  </si>
  <si>
    <t>南　郷</t>
    <rPh sb="0" eb="1">
      <t>ミナミ</t>
    </rPh>
    <rPh sb="2" eb="3">
      <t>ゴウ</t>
    </rPh>
    <phoneticPr fontId="2"/>
  </si>
  <si>
    <t>小林東部</t>
    <rPh sb="0" eb="2">
      <t>コバヤシ</t>
    </rPh>
    <rPh sb="2" eb="4">
      <t>トウブ</t>
    </rPh>
    <phoneticPr fontId="2"/>
  </si>
  <si>
    <t>小林北部</t>
    <rPh sb="0" eb="2">
      <t>コバヤシ</t>
    </rPh>
    <rPh sb="2" eb="4">
      <t>ホクブ</t>
    </rPh>
    <phoneticPr fontId="2"/>
  </si>
  <si>
    <t>小林南部</t>
    <rPh sb="0" eb="2">
      <t>コバヤシ</t>
    </rPh>
    <rPh sb="2" eb="4">
      <t>ナンブ</t>
    </rPh>
    <phoneticPr fontId="2"/>
  </si>
  <si>
    <t>須　木</t>
    <rPh sb="0" eb="1">
      <t>ス</t>
    </rPh>
    <rPh sb="2" eb="3">
      <t>キ</t>
    </rPh>
    <phoneticPr fontId="2"/>
  </si>
  <si>
    <t>野　尻</t>
    <rPh sb="0" eb="1">
      <t>ノ</t>
    </rPh>
    <rPh sb="2" eb="3">
      <t>シリ</t>
    </rPh>
    <phoneticPr fontId="2"/>
  </si>
  <si>
    <t>　　日　向　市　</t>
    <rPh sb="2" eb="3">
      <t>ヒ</t>
    </rPh>
    <rPh sb="4" eb="5">
      <t>ムカイ</t>
    </rPh>
    <rPh sb="6" eb="7">
      <t>シ</t>
    </rPh>
    <phoneticPr fontId="2"/>
  </si>
  <si>
    <t>財光寺</t>
    <rPh sb="0" eb="3">
      <t>ザイコウジ</t>
    </rPh>
    <phoneticPr fontId="2"/>
  </si>
  <si>
    <t>富　高</t>
    <rPh sb="0" eb="1">
      <t>トミ</t>
    </rPh>
    <rPh sb="2" eb="3">
      <t>タカ</t>
    </rPh>
    <phoneticPr fontId="2"/>
  </si>
  <si>
    <t>日向中央</t>
    <rPh sb="0" eb="2">
      <t>ヒュウガ</t>
    </rPh>
    <rPh sb="2" eb="4">
      <t>チュウオウ</t>
    </rPh>
    <phoneticPr fontId="2"/>
  </si>
  <si>
    <t>大王谷</t>
    <rPh sb="0" eb="2">
      <t>ダイオウ</t>
    </rPh>
    <rPh sb="2" eb="3">
      <t>ダニ</t>
    </rPh>
    <phoneticPr fontId="2"/>
  </si>
  <si>
    <t>日向南部</t>
    <rPh sb="2" eb="4">
      <t>ナンブ</t>
    </rPh>
    <phoneticPr fontId="2"/>
  </si>
  <si>
    <t>日向西部</t>
    <rPh sb="2" eb="4">
      <t>セイブ</t>
    </rPh>
    <phoneticPr fontId="2"/>
  </si>
  <si>
    <t>日　向</t>
    <rPh sb="0" eb="1">
      <t>ヒ</t>
    </rPh>
    <rPh sb="2" eb="3">
      <t>ムカイ</t>
    </rPh>
    <phoneticPr fontId="2"/>
  </si>
  <si>
    <t>串間中央</t>
    <rPh sb="0" eb="2">
      <t>クシマ</t>
    </rPh>
    <rPh sb="2" eb="4">
      <t>チュウオウ</t>
    </rPh>
    <phoneticPr fontId="2"/>
  </si>
  <si>
    <t>串間東部</t>
    <rPh sb="0" eb="2">
      <t>クシマ</t>
    </rPh>
    <rPh sb="2" eb="4">
      <t>トウブ</t>
    </rPh>
    <phoneticPr fontId="2"/>
  </si>
  <si>
    <t>　　西　都　市　</t>
    <rPh sb="2" eb="3">
      <t>ニシ</t>
    </rPh>
    <rPh sb="4" eb="5">
      <t>ミヤコ</t>
    </rPh>
    <rPh sb="6" eb="7">
      <t>シ</t>
    </rPh>
    <phoneticPr fontId="2"/>
  </si>
  <si>
    <t>西　都</t>
    <rPh sb="0" eb="1">
      <t>ニシ</t>
    </rPh>
    <rPh sb="2" eb="3">
      <t>ミヤコ</t>
    </rPh>
    <phoneticPr fontId="2"/>
  </si>
  <si>
    <t>加久藤</t>
    <rPh sb="0" eb="1">
      <t>カ</t>
    </rPh>
    <rPh sb="1" eb="2">
      <t>ク</t>
    </rPh>
    <rPh sb="2" eb="3">
      <t>フジ</t>
    </rPh>
    <phoneticPr fontId="2"/>
  </si>
  <si>
    <t>京　町</t>
    <rPh sb="0" eb="1">
      <t>キョウ</t>
    </rPh>
    <rPh sb="2" eb="3">
      <t>マチ</t>
    </rPh>
    <phoneticPr fontId="2"/>
  </si>
  <si>
    <t>飯　野</t>
    <rPh sb="0" eb="1">
      <t>メシ</t>
    </rPh>
    <rPh sb="2" eb="3">
      <t>ノ</t>
    </rPh>
    <phoneticPr fontId="2"/>
  </si>
  <si>
    <t>（毎）</t>
    <rPh sb="1" eb="2">
      <t>マイ</t>
    </rPh>
    <phoneticPr fontId="2"/>
  </si>
  <si>
    <t>　　児　湯　郡</t>
    <rPh sb="2" eb="3">
      <t>ジ</t>
    </rPh>
    <rPh sb="4" eb="5">
      <t>ユ</t>
    </rPh>
    <rPh sb="6" eb="7">
      <t>グン</t>
    </rPh>
    <phoneticPr fontId="2"/>
  </si>
  <si>
    <t>都　農</t>
    <rPh sb="0" eb="1">
      <t>ミヤコ</t>
    </rPh>
    <rPh sb="2" eb="3">
      <t>ノウ</t>
    </rPh>
    <phoneticPr fontId="2"/>
  </si>
  <si>
    <t>川　南</t>
    <rPh sb="0" eb="1">
      <t>カワ</t>
    </rPh>
    <rPh sb="2" eb="3">
      <t>ミナミ</t>
    </rPh>
    <phoneticPr fontId="2"/>
  </si>
  <si>
    <t>木　城</t>
    <rPh sb="0" eb="1">
      <t>キ</t>
    </rPh>
    <rPh sb="2" eb="3">
      <t>シロ</t>
    </rPh>
    <phoneticPr fontId="2"/>
  </si>
  <si>
    <t>高　鍋</t>
    <rPh sb="0" eb="1">
      <t>タカ</t>
    </rPh>
    <rPh sb="2" eb="3">
      <t>ナベ</t>
    </rPh>
    <phoneticPr fontId="2"/>
  </si>
  <si>
    <t>富　田</t>
    <rPh sb="0" eb="1">
      <t>トミ</t>
    </rPh>
    <rPh sb="2" eb="3">
      <t>タ</t>
    </rPh>
    <phoneticPr fontId="2"/>
  </si>
  <si>
    <t>新　田</t>
    <rPh sb="0" eb="1">
      <t>シン</t>
    </rPh>
    <rPh sb="2" eb="3">
      <t>タ</t>
    </rPh>
    <phoneticPr fontId="2"/>
  </si>
  <si>
    <t>村　所</t>
    <rPh sb="0" eb="1">
      <t>ムラ</t>
    </rPh>
    <rPh sb="2" eb="3">
      <t>ショ</t>
    </rPh>
    <phoneticPr fontId="2"/>
  </si>
  <si>
    <t>新　富</t>
    <rPh sb="0" eb="1">
      <t>シン</t>
    </rPh>
    <rPh sb="2" eb="3">
      <t>トミ</t>
    </rPh>
    <phoneticPr fontId="2"/>
  </si>
  <si>
    <t>　　串　間　市</t>
    <rPh sb="2" eb="3">
      <t>クシ</t>
    </rPh>
    <rPh sb="4" eb="5">
      <t>カン</t>
    </rPh>
    <rPh sb="6" eb="7">
      <t>シ</t>
    </rPh>
    <phoneticPr fontId="2"/>
  </si>
  <si>
    <t>宇納間</t>
    <rPh sb="0" eb="1">
      <t>ウ</t>
    </rPh>
    <rPh sb="1" eb="2">
      <t>ナ</t>
    </rPh>
    <rPh sb="2" eb="3">
      <t>マ</t>
    </rPh>
    <phoneticPr fontId="2"/>
  </si>
  <si>
    <t>神　門</t>
    <rPh sb="0" eb="1">
      <t>カミ</t>
    </rPh>
    <rPh sb="2" eb="3">
      <t>カド</t>
    </rPh>
    <phoneticPr fontId="2"/>
  </si>
  <si>
    <t>高千穂</t>
    <rPh sb="0" eb="3">
      <t>タカチホ</t>
    </rPh>
    <phoneticPr fontId="2"/>
  </si>
  <si>
    <t>日之影</t>
    <rPh sb="0" eb="3">
      <t>ヒノカゲ</t>
    </rPh>
    <phoneticPr fontId="2"/>
  </si>
  <si>
    <t>五ヶ瀬</t>
    <rPh sb="0" eb="3">
      <t>ゴカセ</t>
    </rPh>
    <phoneticPr fontId="2"/>
  </si>
  <si>
    <t>門　川</t>
    <rPh sb="0" eb="1">
      <t>モン</t>
    </rPh>
    <rPh sb="2" eb="3">
      <t>カワ</t>
    </rPh>
    <phoneticPr fontId="2"/>
  </si>
  <si>
    <t>田　代</t>
    <rPh sb="0" eb="1">
      <t>タ</t>
    </rPh>
    <rPh sb="2" eb="3">
      <t>ダイ</t>
    </rPh>
    <phoneticPr fontId="2"/>
  </si>
  <si>
    <t>諸　塚</t>
    <rPh sb="0" eb="1">
      <t>モロ</t>
    </rPh>
    <rPh sb="2" eb="3">
      <t>ツカ</t>
    </rPh>
    <phoneticPr fontId="2"/>
  </si>
  <si>
    <t>椎　葉</t>
    <rPh sb="0" eb="1">
      <t>シイ</t>
    </rPh>
    <rPh sb="2" eb="3">
      <t>ハ</t>
    </rPh>
    <phoneticPr fontId="2"/>
  </si>
  <si>
    <t>　　北諸県郡</t>
    <rPh sb="2" eb="5">
      <t>キタモロカタ</t>
    </rPh>
    <rPh sb="5" eb="6">
      <t>グン</t>
    </rPh>
    <phoneticPr fontId="2"/>
  </si>
  <si>
    <t>三股東</t>
    <rPh sb="0" eb="2">
      <t>ミマタ</t>
    </rPh>
    <rPh sb="2" eb="3">
      <t>ヒガシ</t>
    </rPh>
    <phoneticPr fontId="2"/>
  </si>
  <si>
    <t>三股北</t>
    <rPh sb="0" eb="2">
      <t>ミマタ</t>
    </rPh>
    <rPh sb="2" eb="3">
      <t>キタ</t>
    </rPh>
    <phoneticPr fontId="2"/>
  </si>
  <si>
    <t>　　西諸県郡</t>
    <rPh sb="2" eb="5">
      <t>ニシモロカタ</t>
    </rPh>
    <rPh sb="5" eb="6">
      <t>グン</t>
    </rPh>
    <phoneticPr fontId="2"/>
  </si>
  <si>
    <t>高　原</t>
    <rPh sb="0" eb="1">
      <t>タカ</t>
    </rPh>
    <rPh sb="2" eb="3">
      <t>ハラ</t>
    </rPh>
    <phoneticPr fontId="2"/>
  </si>
  <si>
    <t>綾</t>
    <rPh sb="0" eb="1">
      <t>アヤ</t>
    </rPh>
    <phoneticPr fontId="2"/>
  </si>
  <si>
    <t>本　庄</t>
    <rPh sb="0" eb="1">
      <t>ホン</t>
    </rPh>
    <rPh sb="2" eb="3">
      <t>ショウ</t>
    </rPh>
    <phoneticPr fontId="2"/>
  </si>
  <si>
    <t>　　東諸県郡</t>
    <rPh sb="2" eb="5">
      <t>ヒガシモロカタ</t>
    </rPh>
    <rPh sb="5" eb="6">
      <t>グン</t>
    </rPh>
    <phoneticPr fontId="2"/>
  </si>
  <si>
    <t>三　股</t>
    <rPh sb="0" eb="1">
      <t>サン</t>
    </rPh>
    <rPh sb="2" eb="3">
      <t>マタ</t>
    </rPh>
    <phoneticPr fontId="2"/>
  </si>
  <si>
    <t>財光寺</t>
    <phoneticPr fontId="2"/>
  </si>
  <si>
    <t>　　西臼杵郡</t>
    <phoneticPr fontId="2"/>
  </si>
  <si>
    <t>　　東臼杵郡</t>
    <phoneticPr fontId="2"/>
  </si>
  <si>
    <t>　　えびの市</t>
    <rPh sb="5" eb="6">
      <t>シ</t>
    </rPh>
    <phoneticPr fontId="2"/>
  </si>
  <si>
    <t>※（宮）は、宮崎日日新聞の専売店が他紙を合売しているものです。</t>
    <rPh sb="2" eb="3">
      <t>ミヤ</t>
    </rPh>
    <rPh sb="6" eb="8">
      <t>ミヤザキ</t>
    </rPh>
    <rPh sb="8" eb="9">
      <t>ヒ</t>
    </rPh>
    <rPh sb="9" eb="10">
      <t>ヒ</t>
    </rPh>
    <rPh sb="10" eb="12">
      <t>シンブン</t>
    </rPh>
    <rPh sb="13" eb="16">
      <t>センバイテン</t>
    </rPh>
    <rPh sb="17" eb="19">
      <t>タシ</t>
    </rPh>
    <rPh sb="20" eb="21">
      <t>ゴウ</t>
    </rPh>
    <rPh sb="21" eb="22">
      <t>バイ</t>
    </rPh>
    <phoneticPr fontId="2"/>
  </si>
  <si>
    <t>　　小　林　市　</t>
    <rPh sb="2" eb="3">
      <t>ショウ</t>
    </rPh>
    <rPh sb="4" eb="5">
      <t>ハヤシ</t>
    </rPh>
    <rPh sb="6" eb="7">
      <t>シ</t>
    </rPh>
    <phoneticPr fontId="2"/>
  </si>
  <si>
    <t>販売所名</t>
    <rPh sb="0" eb="2">
      <t>ハンバイ</t>
    </rPh>
    <rPh sb="2" eb="3">
      <t>トコロ</t>
    </rPh>
    <rPh sb="3" eb="4">
      <t>メイ</t>
    </rPh>
    <phoneticPr fontId="2"/>
  </si>
  <si>
    <t>日向東部</t>
    <phoneticPr fontId="2"/>
  </si>
  <si>
    <t>地区合計</t>
    <rPh sb="0" eb="2">
      <t>チク</t>
    </rPh>
    <rPh sb="2" eb="4">
      <t>ゴウケイ</t>
    </rPh>
    <phoneticPr fontId="2"/>
  </si>
  <si>
    <t>西都中央</t>
    <rPh sb="0" eb="2">
      <t>サイト</t>
    </rPh>
    <rPh sb="2" eb="4">
      <t>チュウオウ</t>
    </rPh>
    <phoneticPr fontId="2"/>
  </si>
  <si>
    <t>西都北部</t>
    <rPh sb="0" eb="2">
      <t>サイト</t>
    </rPh>
    <rPh sb="2" eb="4">
      <t>ホクブ</t>
    </rPh>
    <phoneticPr fontId="2"/>
  </si>
  <si>
    <t>西都西部</t>
    <rPh sb="0" eb="2">
      <t>サイト</t>
    </rPh>
    <rPh sb="2" eb="4">
      <t>セイブ</t>
    </rPh>
    <phoneticPr fontId="2"/>
  </si>
  <si>
    <t>宮崎市</t>
    <rPh sb="0" eb="2">
      <t>ミヤザキ</t>
    </rPh>
    <rPh sb="2" eb="3">
      <t>シ</t>
    </rPh>
    <phoneticPr fontId="2"/>
  </si>
  <si>
    <t>都城市</t>
    <rPh sb="0" eb="3">
      <t>ミヤコノジョウシ</t>
    </rPh>
    <phoneticPr fontId="2"/>
  </si>
  <si>
    <t>延岡市</t>
    <rPh sb="0" eb="3">
      <t>ノベオカシ</t>
    </rPh>
    <phoneticPr fontId="2"/>
  </si>
  <si>
    <t>日南市</t>
    <rPh sb="0" eb="3">
      <t>ニチナンシ</t>
    </rPh>
    <phoneticPr fontId="2"/>
  </si>
  <si>
    <t>串間市</t>
    <rPh sb="0" eb="3">
      <t>クシマシ</t>
    </rPh>
    <phoneticPr fontId="2"/>
  </si>
  <si>
    <t>日向市</t>
    <rPh sb="0" eb="3">
      <t>ヒュウガシ</t>
    </rPh>
    <phoneticPr fontId="2"/>
  </si>
  <si>
    <t>東臼杵郡</t>
    <rPh sb="0" eb="4">
      <t>ヒガシウスキグン</t>
    </rPh>
    <phoneticPr fontId="2"/>
  </si>
  <si>
    <t>西臼杵郡</t>
    <rPh sb="0" eb="4">
      <t>ニシウスキグン</t>
    </rPh>
    <phoneticPr fontId="2"/>
  </si>
  <si>
    <t>小林市</t>
    <rPh sb="0" eb="2">
      <t>コバヤシ</t>
    </rPh>
    <rPh sb="2" eb="3">
      <t>シ</t>
    </rPh>
    <phoneticPr fontId="2"/>
  </si>
  <si>
    <t>えびの市</t>
    <rPh sb="3" eb="4">
      <t>シ</t>
    </rPh>
    <phoneticPr fontId="2"/>
  </si>
  <si>
    <t>西都市</t>
    <rPh sb="0" eb="3">
      <t>サイトシ</t>
    </rPh>
    <phoneticPr fontId="2"/>
  </si>
  <si>
    <t>児湯郡</t>
    <rPh sb="0" eb="3">
      <t>コユグン</t>
    </rPh>
    <phoneticPr fontId="2"/>
  </si>
  <si>
    <t>北諸県郡</t>
    <rPh sb="0" eb="4">
      <t>キタモロカタグン</t>
    </rPh>
    <phoneticPr fontId="2"/>
  </si>
  <si>
    <t>西諸県郡</t>
    <rPh sb="0" eb="4">
      <t>ニシモロカタグン</t>
    </rPh>
    <phoneticPr fontId="2"/>
  </si>
  <si>
    <t>東諸県郡</t>
    <rPh sb="0" eb="1">
      <t>ヒガシ</t>
    </rPh>
    <rPh sb="1" eb="3">
      <t>モロカタ</t>
    </rPh>
    <rPh sb="3" eb="4">
      <t>グン</t>
    </rPh>
    <phoneticPr fontId="2"/>
  </si>
  <si>
    <t>※（朝）は、朝日新聞の専売店が他紙を合売しているものです。</t>
    <rPh sb="2" eb="3">
      <t>アサ</t>
    </rPh>
    <rPh sb="6" eb="8">
      <t>アサヒ</t>
    </rPh>
    <rPh sb="8" eb="10">
      <t>シンブン</t>
    </rPh>
    <rPh sb="11" eb="14">
      <t>センバイテン</t>
    </rPh>
    <rPh sb="15" eb="17">
      <t>タシ</t>
    </rPh>
    <rPh sb="18" eb="19">
      <t>ゴウ</t>
    </rPh>
    <rPh sb="19" eb="20">
      <t>バイ</t>
    </rPh>
    <phoneticPr fontId="2"/>
  </si>
  <si>
    <t>※（毎）は、毎日新聞の専売店が他紙を合売しているものです。</t>
    <rPh sb="2" eb="3">
      <t>マ</t>
    </rPh>
    <rPh sb="6" eb="8">
      <t>マイニチ</t>
    </rPh>
    <rPh sb="8" eb="10">
      <t>シンブン</t>
    </rPh>
    <rPh sb="11" eb="14">
      <t>センバイテン</t>
    </rPh>
    <rPh sb="15" eb="17">
      <t>タシ</t>
    </rPh>
    <rPh sb="18" eb="19">
      <t>ゴウ</t>
    </rPh>
    <rPh sb="19" eb="20">
      <t>バイ</t>
    </rPh>
    <phoneticPr fontId="2"/>
  </si>
  <si>
    <t>広瀬北</t>
    <rPh sb="0" eb="2">
      <t>ヒロセ</t>
    </rPh>
    <rPh sb="2" eb="3">
      <t>キタ</t>
    </rPh>
    <phoneticPr fontId="2"/>
  </si>
  <si>
    <t>延岡中部</t>
    <rPh sb="0" eb="2">
      <t>ノベオカ</t>
    </rPh>
    <rPh sb="2" eb="4">
      <t>チュウブ</t>
    </rPh>
    <phoneticPr fontId="2"/>
  </si>
  <si>
    <t>中　央</t>
    <rPh sb="0" eb="1">
      <t>ナカ</t>
    </rPh>
    <rPh sb="2" eb="3">
      <t>オウ</t>
    </rPh>
    <phoneticPr fontId="2"/>
  </si>
  <si>
    <t>おおつか</t>
  </si>
  <si>
    <t>きりしま</t>
  </si>
  <si>
    <t>吉村町</t>
    <rPh sb="0" eb="2">
      <t>ヨシムラ</t>
    </rPh>
    <rPh sb="2" eb="3">
      <t>マチ</t>
    </rPh>
    <phoneticPr fontId="2"/>
  </si>
  <si>
    <t>合　計</t>
  </si>
  <si>
    <t>広告主名</t>
  </si>
  <si>
    <t>（宮）</t>
  </si>
  <si>
    <t>沖　水</t>
  </si>
  <si>
    <t>川　東</t>
  </si>
  <si>
    <t>都城中央</t>
  </si>
  <si>
    <t>都城東部</t>
  </si>
  <si>
    <t>郡　元</t>
  </si>
  <si>
    <t>都城西部</t>
  </si>
  <si>
    <t>五十市</t>
  </si>
  <si>
    <t>鷹　尾</t>
  </si>
  <si>
    <t>都城南部</t>
  </si>
  <si>
    <t>都城北部</t>
  </si>
  <si>
    <t>庄　内</t>
  </si>
  <si>
    <t>庄　内　</t>
  </si>
  <si>
    <t>西　岳</t>
  </si>
  <si>
    <t>上長飯</t>
  </si>
  <si>
    <t>都城甲斐元</t>
  </si>
  <si>
    <t>山之口</t>
  </si>
  <si>
    <t>高　城</t>
  </si>
  <si>
    <t>山　田</t>
  </si>
  <si>
    <t>　　都　城　市　</t>
  </si>
  <si>
    <t>小林西部</t>
    <rPh sb="0" eb="2">
      <t>コバヤシ</t>
    </rPh>
    <rPh sb="2" eb="4">
      <t>セイブ</t>
    </rPh>
    <phoneticPr fontId="2"/>
  </si>
  <si>
    <t>高　崎</t>
    <phoneticPr fontId="2"/>
  </si>
  <si>
    <t>延　岡</t>
    <rPh sb="0" eb="1">
      <t>ノブ</t>
    </rPh>
    <rPh sb="2" eb="3">
      <t>オカ</t>
    </rPh>
    <phoneticPr fontId="2"/>
  </si>
  <si>
    <t>（宮）</t>
    <phoneticPr fontId="2"/>
  </si>
  <si>
    <t>（宮）</t>
    <phoneticPr fontId="2"/>
  </si>
  <si>
    <t>(北川含む)</t>
    <rPh sb="1" eb="3">
      <t>キタガワ</t>
    </rPh>
    <rPh sb="3" eb="4">
      <t>フク</t>
    </rPh>
    <phoneticPr fontId="2"/>
  </si>
  <si>
    <t>榎　原</t>
  </si>
  <si>
    <t>（市木含む）</t>
    <rPh sb="1" eb="4">
      <t>イチキフク</t>
    </rPh>
    <phoneticPr fontId="2"/>
  </si>
  <si>
    <t>（紙屋含む）</t>
    <rPh sb="1" eb="2">
      <t>カミ</t>
    </rPh>
    <rPh sb="2" eb="3">
      <t>ヤ</t>
    </rPh>
    <rPh sb="3" eb="4">
      <t>フク</t>
    </rPh>
    <phoneticPr fontId="2"/>
  </si>
  <si>
    <t>合売</t>
  </si>
  <si>
    <t>合売</t>
    <rPh sb="0" eb="2">
      <t>ゴウバイ</t>
    </rPh>
    <phoneticPr fontId="2"/>
  </si>
  <si>
    <t>都城中央</t>
    <rPh sb="2" eb="4">
      <t>チュウオウ</t>
    </rPh>
    <phoneticPr fontId="2"/>
  </si>
  <si>
    <t>高　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</si>
</sst>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\(aaa\)"/>
    <numFmt numFmtId="177" formatCode="###,##0&quot;&quot;&quot; 枚&quot;"/>
    <numFmt numFmtId="178" formatCode="##,###&quot; 件&quot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ＤＦ極太明朝体"/>
      <family val="3"/>
      <charset val="128"/>
    </font>
    <font>
      <b/>
      <sz val="14"/>
      <name val="ＤＦＧ極太明朝体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vertical="center" textRotation="255"/>
    </xf>
    <xf numFmtId="0" fontId="4" fillId="0" borderId="0" xfId="0" applyFont="1" applyAlignment="1">
      <alignment vertical="center" textRotation="255"/>
    </xf>
    <xf numFmtId="0" fontId="7" fillId="0" borderId="0" xfId="0" applyFont="1">
      <alignment vertical="center"/>
    </xf>
    <xf numFmtId="0" fontId="3" fillId="0" borderId="3" xfId="0" applyFont="1" applyBorder="1" applyAlignment="1">
      <alignment horizontal="left" vertical="center" indent="1"/>
    </xf>
    <xf numFmtId="38" fontId="3" fillId="0" borderId="4" xfId="1" applyFont="1" applyFill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4" xfId="0" applyFont="1" applyBorder="1">
      <alignment vertical="center"/>
    </xf>
    <xf numFmtId="38" fontId="3" fillId="0" borderId="4" xfId="1" applyFont="1" applyFill="1" applyBorder="1">
      <alignment vertical="center"/>
    </xf>
    <xf numFmtId="0" fontId="3" fillId="0" borderId="25" xfId="0" applyFont="1" applyBorder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17" xfId="0" applyFont="1" applyBorder="1" applyAlignment="1">
      <alignment horizontal="left" vertical="center" indent="1"/>
    </xf>
    <xf numFmtId="38" fontId="3" fillId="0" borderId="10" xfId="1" applyFont="1" applyFill="1" applyBorder="1">
      <alignment vertical="center"/>
    </xf>
    <xf numFmtId="0" fontId="3" fillId="0" borderId="3" xfId="0" applyFont="1" applyBorder="1">
      <alignment vertical="center"/>
    </xf>
    <xf numFmtId="0" fontId="10" fillId="0" borderId="1" xfId="0" applyFont="1" applyBorder="1" applyAlignment="1" applyProtection="1">
      <alignment horizontal="center" vertical="center" shrinkToFit="1"/>
      <protection locked="0" hidden="1"/>
    </xf>
    <xf numFmtId="0" fontId="5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indent="1"/>
    </xf>
    <xf numFmtId="38" fontId="3" fillId="0" borderId="14" xfId="1" applyFont="1" applyFill="1" applyBorder="1">
      <alignment vertical="center"/>
    </xf>
    <xf numFmtId="38" fontId="3" fillId="0" borderId="4" xfId="1" applyFont="1" applyFill="1" applyBorder="1" applyProtection="1">
      <alignment vertical="center"/>
    </xf>
    <xf numFmtId="0" fontId="3" fillId="0" borderId="28" xfId="0" applyFont="1" applyBorder="1" applyAlignment="1" applyProtection="1">
      <alignment horizontal="right" vertical="center"/>
      <protection hidden="1"/>
    </xf>
    <xf numFmtId="38" fontId="3" fillId="0" borderId="29" xfId="0" applyNumberFormat="1" applyFont="1" applyBorder="1" applyProtection="1">
      <alignment vertical="center"/>
      <protection hidden="1"/>
    </xf>
    <xf numFmtId="38" fontId="9" fillId="0" borderId="29" xfId="1" applyFont="1" applyFill="1" applyBorder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 vertical="center"/>
      <protection hidden="1"/>
    </xf>
    <xf numFmtId="38" fontId="9" fillId="0" borderId="13" xfId="1" applyFont="1" applyFill="1" applyBorder="1" applyAlignment="1" applyProtection="1">
      <alignment horizontal="right" vertical="center"/>
      <protection hidden="1"/>
    </xf>
    <xf numFmtId="38" fontId="3" fillId="0" borderId="12" xfId="0" applyNumberFormat="1" applyFont="1" applyBorder="1" applyAlignment="1" applyProtection="1">
      <alignment vertical="center" shrinkToFit="1"/>
      <protection hidden="1"/>
    </xf>
    <xf numFmtId="0" fontId="3" fillId="0" borderId="18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0" fontId="3" fillId="0" borderId="17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right" vertical="center"/>
      <protection hidden="1"/>
    </xf>
    <xf numFmtId="38" fontId="3" fillId="0" borderId="27" xfId="0" applyNumberFormat="1" applyFont="1" applyBorder="1" applyProtection="1">
      <alignment vertical="center"/>
      <protection hidden="1"/>
    </xf>
    <xf numFmtId="38" fontId="3" fillId="0" borderId="27" xfId="1" applyFont="1" applyFill="1" applyBorder="1" applyProtection="1">
      <alignment vertical="center"/>
      <protection hidden="1"/>
    </xf>
    <xf numFmtId="38" fontId="3" fillId="0" borderId="19" xfId="0" applyNumberFormat="1" applyFont="1" applyBorder="1" applyProtection="1">
      <alignment vertical="center"/>
      <protection hidden="1"/>
    </xf>
    <xf numFmtId="38" fontId="3" fillId="0" borderId="10" xfId="1" applyFont="1" applyFill="1" applyBorder="1" applyAlignment="1">
      <alignment vertical="center" shrinkToFit="1"/>
    </xf>
    <xf numFmtId="38" fontId="3" fillId="0" borderId="4" xfId="1" applyFont="1" applyFill="1" applyBorder="1" applyAlignment="1">
      <alignment vertical="center" shrinkToFit="1"/>
    </xf>
    <xf numFmtId="38" fontId="3" fillId="0" borderId="14" xfId="1" applyFont="1" applyFill="1" applyBorder="1" applyAlignment="1">
      <alignment vertical="center" shrinkToFit="1"/>
    </xf>
    <xf numFmtId="38" fontId="3" fillId="0" borderId="6" xfId="1" applyFont="1" applyFill="1" applyBorder="1" applyAlignment="1">
      <alignment vertical="center" shrinkToFit="1"/>
    </xf>
    <xf numFmtId="38" fontId="3" fillId="0" borderId="4" xfId="1" applyFont="1" applyFill="1" applyBorder="1" applyAlignment="1" applyProtection="1">
      <alignment vertical="center" shrinkToFit="1"/>
    </xf>
    <xf numFmtId="38" fontId="3" fillId="0" borderId="4" xfId="0" applyNumberFormat="1" applyFont="1" applyBorder="1" applyAlignment="1">
      <alignment vertical="center" shrinkToFit="1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30" xfId="0" applyFont="1" applyBorder="1" applyAlignment="1" applyProtection="1">
      <alignment horizontal="right" vertical="center"/>
      <protection hidden="1"/>
    </xf>
    <xf numFmtId="38" fontId="3" fillId="0" borderId="23" xfId="0" applyNumberFormat="1" applyFont="1" applyBorder="1" applyProtection="1">
      <alignment vertical="center"/>
      <protection hidden="1"/>
    </xf>
    <xf numFmtId="38" fontId="9" fillId="0" borderId="23" xfId="1" applyFont="1" applyFill="1" applyBorder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 vertical="center"/>
      <protection hidden="1"/>
    </xf>
    <xf numFmtId="38" fontId="9" fillId="0" borderId="31" xfId="1" applyFont="1" applyFill="1" applyBorder="1" applyAlignment="1" applyProtection="1">
      <alignment horizontal="right" vertical="center"/>
      <protection hidden="1"/>
    </xf>
    <xf numFmtId="38" fontId="3" fillId="0" borderId="32" xfId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indent="1"/>
    </xf>
    <xf numFmtId="38" fontId="3" fillId="0" borderId="32" xfId="1" applyFont="1" applyFill="1" applyBorder="1" applyProtection="1">
      <alignment vertical="center"/>
    </xf>
    <xf numFmtId="38" fontId="3" fillId="0" borderId="32" xfId="1" applyFont="1" applyFill="1" applyBorder="1">
      <alignment vertical="center"/>
    </xf>
    <xf numFmtId="0" fontId="3" fillId="0" borderId="33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5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3" fillId="0" borderId="16" xfId="1" applyFont="1" applyFill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7" xfId="0" applyFont="1" applyBorder="1" applyAlignment="1" applyProtection="1">
      <alignment horizontal="right" vertical="center"/>
      <protection hidden="1"/>
    </xf>
    <xf numFmtId="38" fontId="3" fillId="0" borderId="8" xfId="0" applyNumberFormat="1" applyFont="1" applyBorder="1" applyProtection="1">
      <alignment vertical="center"/>
      <protection hidden="1"/>
    </xf>
    <xf numFmtId="38" fontId="3" fillId="0" borderId="19" xfId="1" applyFont="1" applyFill="1" applyBorder="1" applyProtection="1">
      <alignment vertical="center"/>
      <protection hidden="1"/>
    </xf>
    <xf numFmtId="0" fontId="7" fillId="0" borderId="28" xfId="0" applyFont="1" applyBorder="1">
      <alignment vertical="center"/>
    </xf>
    <xf numFmtId="0" fontId="3" fillId="0" borderId="0" xfId="0" applyFont="1" applyAlignment="1">
      <alignment horizontal="left" vertical="center" indent="1"/>
    </xf>
    <xf numFmtId="38" fontId="3" fillId="0" borderId="0" xfId="1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38" fontId="3" fillId="0" borderId="20" xfId="1" applyFont="1" applyFill="1" applyBorder="1">
      <alignment vertical="center"/>
    </xf>
    <xf numFmtId="0" fontId="3" fillId="0" borderId="21" xfId="0" applyFont="1" applyBorder="1">
      <alignment vertical="center"/>
    </xf>
    <xf numFmtId="0" fontId="3" fillId="0" borderId="6" xfId="0" applyFont="1" applyBorder="1">
      <alignment vertical="center"/>
    </xf>
    <xf numFmtId="38" fontId="3" fillId="0" borderId="6" xfId="1" applyFont="1" applyFill="1" applyBorder="1" applyProtection="1">
      <alignment vertical="center"/>
    </xf>
    <xf numFmtId="38" fontId="3" fillId="0" borderId="13" xfId="0" applyNumberFormat="1" applyFont="1" applyBorder="1" applyProtection="1">
      <alignment vertical="center"/>
      <protection hidden="1"/>
    </xf>
    <xf numFmtId="38" fontId="9" fillId="0" borderId="0" xfId="1" applyFont="1" applyFill="1" applyBorder="1" applyAlignment="1" applyProtection="1">
      <alignment vertical="center"/>
      <protection locked="0"/>
    </xf>
    <xf numFmtId="0" fontId="3" fillId="0" borderId="28" xfId="0" applyFont="1" applyBorder="1" applyProtection="1">
      <alignment vertical="center"/>
      <protection hidden="1"/>
    </xf>
    <xf numFmtId="0" fontId="3" fillId="0" borderId="29" xfId="0" applyFont="1" applyBorder="1" applyProtection="1">
      <alignment vertical="center"/>
      <protection hidden="1"/>
    </xf>
    <xf numFmtId="0" fontId="3" fillId="0" borderId="13" xfId="0" applyFont="1" applyBorder="1" applyProtection="1">
      <alignment vertical="center"/>
      <protection hidden="1"/>
    </xf>
    <xf numFmtId="0" fontId="3" fillId="0" borderId="35" xfId="0" applyFont="1" applyBorder="1">
      <alignment vertical="center"/>
    </xf>
    <xf numFmtId="0" fontId="6" fillId="0" borderId="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8" fontId="3" fillId="0" borderId="14" xfId="1" applyFont="1" applyBorder="1">
      <alignment vertical="center"/>
    </xf>
    <xf numFmtId="38" fontId="3" fillId="0" borderId="4" xfId="1" applyFont="1" applyBorder="1">
      <alignment vertical="center"/>
    </xf>
    <xf numFmtId="0" fontId="3" fillId="0" borderId="0" xfId="0" applyFont="1" applyAlignment="1"/>
    <xf numFmtId="0" fontId="3" fillId="0" borderId="17" xfId="0" applyFont="1" applyBorder="1" applyAlignment="1">
      <alignment horizontal="left" vertical="center" shrinkToFit="1"/>
    </xf>
    <xf numFmtId="178" fontId="3" fillId="0" borderId="13" xfId="0" applyNumberFormat="1" applyFont="1" applyBorder="1" applyProtection="1">
      <alignment vertical="center"/>
      <protection hidden="1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38" fontId="3" fillId="0" borderId="4" xfId="1" applyFont="1" applyFill="1" applyBorder="1" applyAlignment="1">
      <alignment horizontal="right" vertical="center"/>
    </xf>
    <xf numFmtId="38" fontId="3" fillId="2" borderId="14" xfId="1" applyFont="1" applyFill="1" applyBorder="1">
      <alignment vertical="center"/>
    </xf>
    <xf numFmtId="0" fontId="3" fillId="0" borderId="46" xfId="0" applyFont="1" applyBorder="1" applyAlignment="1">
      <alignment horizontal="left" vertical="center" indent="1"/>
    </xf>
    <xf numFmtId="38" fontId="3" fillId="0" borderId="47" xfId="1" applyFont="1" applyFill="1" applyBorder="1">
      <alignment vertical="center"/>
    </xf>
    <xf numFmtId="0" fontId="13" fillId="0" borderId="9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0" fontId="3" fillId="0" borderId="29" xfId="0" applyFont="1" applyBorder="1" applyAlignment="1">
      <alignment horizontal="center" vertical="center"/>
    </xf>
    <xf numFmtId="38" fontId="9" fillId="0" borderId="0" xfId="1" applyFont="1" applyFill="1" applyBorder="1" applyAlignment="1" applyProtection="1">
      <alignment horizontal="right" vertical="center"/>
      <protection locked="0"/>
    </xf>
    <xf numFmtId="178" fontId="3" fillId="0" borderId="29" xfId="0" applyNumberFormat="1" applyFont="1" applyBorder="1" applyProtection="1">
      <alignment vertical="center"/>
      <protection hidden="1"/>
    </xf>
    <xf numFmtId="38" fontId="9" fillId="0" borderId="48" xfId="1" applyFont="1" applyFill="1" applyBorder="1" applyAlignment="1" applyProtection="1">
      <alignment horizontal="right" vertical="center"/>
      <protection locked="0"/>
    </xf>
    <xf numFmtId="38" fontId="9" fillId="0" borderId="49" xfId="1" applyFont="1" applyFill="1" applyBorder="1" applyAlignment="1" applyProtection="1">
      <alignment horizontal="right" vertical="center"/>
      <protection locked="0"/>
    </xf>
    <xf numFmtId="38" fontId="9" fillId="0" borderId="50" xfId="1" applyFont="1" applyFill="1" applyBorder="1" applyAlignment="1" applyProtection="1">
      <alignment horizontal="right" vertical="center" shrinkToFit="1"/>
      <protection hidden="1"/>
    </xf>
    <xf numFmtId="38" fontId="9" fillId="0" borderId="23" xfId="1" applyFont="1" applyFill="1" applyBorder="1" applyAlignment="1" applyProtection="1">
      <alignment horizontal="right" vertical="center" shrinkToFit="1"/>
      <protection hidden="1"/>
    </xf>
    <xf numFmtId="0" fontId="9" fillId="0" borderId="29" xfId="0" applyFont="1" applyBorder="1" applyAlignment="1">
      <alignment horizontal="center" vertical="center"/>
    </xf>
    <xf numFmtId="38" fontId="9" fillId="0" borderId="51" xfId="1" applyFont="1" applyFill="1" applyBorder="1" applyAlignment="1" applyProtection="1">
      <alignment horizontal="right" vertical="center"/>
      <protection locked="0"/>
    </xf>
    <xf numFmtId="38" fontId="9" fillId="0" borderId="52" xfId="1" applyFont="1" applyFill="1" applyBorder="1" applyAlignment="1" applyProtection="1">
      <alignment horizontal="right" vertical="center"/>
      <protection locked="0"/>
    </xf>
    <xf numFmtId="38" fontId="9" fillId="0" borderId="53" xfId="1" applyFont="1" applyFill="1" applyBorder="1" applyAlignment="1" applyProtection="1">
      <alignment horizontal="right" vertical="center"/>
      <protection locked="0"/>
    </xf>
    <xf numFmtId="38" fontId="9" fillId="0" borderId="54" xfId="1" applyFont="1" applyFill="1" applyBorder="1" applyAlignment="1" applyProtection="1">
      <alignment horizontal="right" vertical="center" shrinkToFit="1"/>
      <protection hidden="1"/>
    </xf>
    <xf numFmtId="38" fontId="9" fillId="0" borderId="40" xfId="1" applyFont="1" applyFill="1" applyBorder="1" applyAlignment="1" applyProtection="1">
      <alignment horizontal="right" vertical="center"/>
      <protection locked="0"/>
    </xf>
    <xf numFmtId="38" fontId="9" fillId="0" borderId="24" xfId="1" applyFont="1" applyFill="1" applyBorder="1" applyAlignment="1" applyProtection="1">
      <alignment horizontal="right" vertical="center"/>
      <protection locked="0"/>
    </xf>
    <xf numFmtId="38" fontId="9" fillId="0" borderId="38" xfId="1" applyFont="1" applyFill="1" applyBorder="1" applyAlignment="1" applyProtection="1">
      <alignment horizontal="right" vertical="center" shrinkToFit="1"/>
      <protection hidden="1"/>
    </xf>
    <xf numFmtId="38" fontId="9" fillId="0" borderId="31" xfId="1" applyFont="1" applyFill="1" applyBorder="1" applyAlignment="1" applyProtection="1">
      <alignment horizontal="right" vertical="center" shrinkToFit="1"/>
      <protection hidden="1"/>
    </xf>
    <xf numFmtId="38" fontId="9" fillId="0" borderId="37" xfId="1" applyFont="1" applyFill="1" applyBorder="1" applyAlignment="1" applyProtection="1">
      <alignment horizontal="right" vertical="center" shrinkToFit="1"/>
      <protection hidden="1"/>
    </xf>
    <xf numFmtId="38" fontId="9" fillId="0" borderId="43" xfId="1" applyFont="1" applyFill="1" applyBorder="1" applyAlignment="1" applyProtection="1">
      <alignment horizontal="right" vertical="center" shrinkToFit="1"/>
      <protection hidden="1"/>
    </xf>
    <xf numFmtId="38" fontId="9" fillId="0" borderId="41" xfId="1" applyFont="1" applyFill="1" applyBorder="1" applyAlignment="1" applyProtection="1">
      <alignment horizontal="right" vertical="center"/>
      <protection locked="0"/>
    </xf>
    <xf numFmtId="38" fontId="9" fillId="0" borderId="42" xfId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76" fontId="10" fillId="0" borderId="1" xfId="0" applyNumberFormat="1" applyFont="1" applyBorder="1" applyAlignment="1" applyProtection="1">
      <alignment horizontal="center" vertical="center" shrinkToFit="1"/>
      <protection locked="0" hidden="1"/>
    </xf>
    <xf numFmtId="177" fontId="8" fillId="0" borderId="28" xfId="0" applyNumberFormat="1" applyFont="1" applyBorder="1" applyAlignment="1" applyProtection="1">
      <alignment horizontal="center" vertical="center"/>
      <protection hidden="1"/>
    </xf>
    <xf numFmtId="177" fontId="8" fillId="0" borderId="29" xfId="0" applyNumberFormat="1" applyFont="1" applyBorder="1" applyAlignment="1" applyProtection="1">
      <alignment horizontal="center" vertical="center"/>
      <protection hidden="1"/>
    </xf>
    <xf numFmtId="177" fontId="8" fillId="0" borderId="13" xfId="0" applyNumberFormat="1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 shrinkToFit="1"/>
      <protection locked="0" hidden="1"/>
    </xf>
    <xf numFmtId="0" fontId="10" fillId="0" borderId="29" xfId="0" applyFont="1" applyBorder="1" applyAlignment="1" applyProtection="1">
      <alignment horizontal="center" vertical="center" shrinkToFit="1"/>
      <protection locked="0" hidden="1"/>
    </xf>
    <xf numFmtId="0" fontId="10" fillId="0" borderId="13" xfId="0" applyFont="1" applyBorder="1" applyAlignment="1" applyProtection="1">
      <alignment horizontal="center" vertical="center" shrinkToFit="1"/>
      <protection locked="0" hidden="1"/>
    </xf>
    <xf numFmtId="0" fontId="3" fillId="0" borderId="28" xfId="0" applyFont="1" applyBorder="1" applyAlignment="1" applyProtection="1">
      <alignment horizontal="center" vertical="center" shrinkToFit="1"/>
      <protection locked="0" hidden="1"/>
    </xf>
    <xf numFmtId="0" fontId="3" fillId="0" borderId="29" xfId="0" applyFont="1" applyBorder="1" applyAlignment="1" applyProtection="1">
      <alignment horizontal="center" vertical="center" shrinkToFit="1"/>
      <protection locked="0" hidden="1"/>
    </xf>
    <xf numFmtId="0" fontId="3" fillId="0" borderId="13" xfId="0" applyFont="1" applyBorder="1" applyAlignment="1" applyProtection="1">
      <alignment horizontal="center" vertical="center" shrinkToFit="1"/>
      <protection locked="0" hidden="1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176" fontId="10" fillId="0" borderId="1" xfId="0" applyNumberFormat="1" applyFont="1" applyBorder="1" applyAlignment="1" applyProtection="1">
      <alignment horizontal="center" vertical="center" shrinkToFit="1"/>
      <protection locked="0"/>
    </xf>
    <xf numFmtId="38" fontId="9" fillId="0" borderId="44" xfId="1" applyFont="1" applyFill="1" applyBorder="1" applyAlignment="1" applyProtection="1">
      <alignment horizontal="right" vertical="center" shrinkToFit="1"/>
      <protection hidden="1"/>
    </xf>
    <xf numFmtId="38" fontId="9" fillId="0" borderId="36" xfId="1" applyFont="1" applyFill="1" applyBorder="1" applyAlignment="1" applyProtection="1">
      <alignment horizontal="right" vertical="center" shrinkToFit="1"/>
      <protection hidden="1"/>
    </xf>
    <xf numFmtId="177" fontId="10" fillId="0" borderId="28" xfId="0" applyNumberFormat="1" applyFont="1" applyBorder="1" applyAlignment="1" applyProtection="1">
      <alignment horizontal="center" vertical="center" shrinkToFit="1"/>
      <protection locked="0"/>
    </xf>
    <xf numFmtId="38" fontId="9" fillId="0" borderId="45" xfId="1" applyFont="1" applyFill="1" applyBorder="1" applyAlignment="1" applyProtection="1">
      <alignment horizontal="right" vertical="center"/>
      <protection locked="0"/>
    </xf>
    <xf numFmtId="38" fontId="9" fillId="0" borderId="34" xfId="1" applyFont="1" applyFill="1" applyBorder="1" applyAlignment="1" applyProtection="1">
      <alignment horizontal="right" vertical="center"/>
      <protection locked="0"/>
    </xf>
    <xf numFmtId="0" fontId="5" fillId="0" borderId="0" xfId="0" applyFont="1">
      <alignment vertical="center"/>
    </xf>
    <xf numFmtId="38" fontId="9" fillId="0" borderId="40" xfId="1" applyFont="1" applyFill="1" applyBorder="1" applyAlignment="1" applyProtection="1">
      <alignment horizontal="center" vertical="center"/>
      <protection locked="0"/>
    </xf>
    <xf numFmtId="38" fontId="9" fillId="0" borderId="24" xfId="1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1196">
    <dxf>
      <font>
        <color theme="3" tint="-0.499984740745262"/>
      </font>
      <fill>
        <patternFill>
          <bgColor theme="3" tint="0.79998168889431442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336600"/>
      </font>
      <fill>
        <patternFill>
          <bgColor theme="6" tint="0.59996337778862885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3" tint="-0.499984740745262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6600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2"/>
  <sheetViews>
    <sheetView showGridLines="0" view="pageLayout" zoomScaleNormal="100" workbookViewId="0">
      <selection activeCell="C19" sqref="C19"/>
    </sheetView>
  </sheetViews>
  <sheetFormatPr defaultRowHeight="13.5"/>
  <cols>
    <col min="1" max="1" width="4" style="1" bestFit="1" customWidth="1"/>
    <col min="2" max="2" width="12.625" style="1" customWidth="1"/>
    <col min="3" max="3" width="8.75" style="1" customWidth="1"/>
    <col min="4" max="5" width="6.375" style="1" customWidth="1"/>
    <col min="6" max="6" width="12.5" style="1" customWidth="1"/>
    <col min="7" max="7" width="8.75" style="1" customWidth="1"/>
    <col min="8" max="9" width="6.375" style="1" customWidth="1"/>
    <col min="10" max="10" width="12.5" style="1" customWidth="1"/>
    <col min="11" max="11" width="8.75" style="1" customWidth="1"/>
    <col min="12" max="13" width="6.375" style="1" customWidth="1"/>
    <col min="14" max="14" width="12.5" style="1" customWidth="1"/>
    <col min="15" max="15" width="8.75" style="1" customWidth="1"/>
    <col min="16" max="17" width="6.375" style="1" customWidth="1"/>
    <col min="18" max="18" width="12.5" style="1" customWidth="1"/>
    <col min="19" max="19" width="8.75" style="1" customWidth="1"/>
    <col min="20" max="21" width="6.375" style="1" customWidth="1"/>
    <col min="22" max="16384" width="9" style="1"/>
  </cols>
  <sheetData>
    <row r="1" spans="1:22" ht="6" customHeight="1"/>
    <row r="2" spans="1:22" ht="15.75" customHeight="1">
      <c r="B2" s="117" t="s">
        <v>22</v>
      </c>
      <c r="C2" s="117"/>
      <c r="D2" s="118" t="s">
        <v>41</v>
      </c>
      <c r="E2" s="119"/>
      <c r="F2" s="120"/>
      <c r="G2" s="57" t="s">
        <v>23</v>
      </c>
      <c r="H2" s="118" t="s">
        <v>162</v>
      </c>
      <c r="I2" s="119"/>
      <c r="J2" s="119"/>
      <c r="K2" s="120"/>
      <c r="L2" s="118" t="s">
        <v>24</v>
      </c>
      <c r="M2" s="119"/>
      <c r="N2" s="119"/>
      <c r="O2" s="120"/>
      <c r="P2" s="118" t="s">
        <v>42</v>
      </c>
      <c r="Q2" s="119"/>
      <c r="R2" s="120"/>
      <c r="S2" s="118" t="s">
        <v>25</v>
      </c>
      <c r="T2" s="119"/>
      <c r="U2" s="120"/>
    </row>
    <row r="3" spans="1:22" ht="35.25" customHeight="1">
      <c r="B3" s="122"/>
      <c r="C3" s="122"/>
      <c r="D3" s="123" t="str">
        <f>IF(AND(SUM(宮崎市②!U35,都城市!U35,延岡市!U36,日南・串間!U38,'日向市 ･東臼杵･西臼杵郡'!U38,小林・えびの!U38,西都・児湯!U38,'北諸･西諸・東諸県郡 '!U38)=0),"",SUM(宮崎市②!U35,都城市!U35,延岡市!U36,日南・串間!U38,'日向市 ･東臼杵･西臼杵郡'!U38,小林・えびの!U38,西都・児湯!U38,'北諸･西諸・東諸県郡 '!U38))</f>
        <v/>
      </c>
      <c r="E3" s="124"/>
      <c r="F3" s="125"/>
      <c r="G3" s="15"/>
      <c r="H3" s="126"/>
      <c r="I3" s="127"/>
      <c r="J3" s="127"/>
      <c r="K3" s="128"/>
      <c r="L3" s="126"/>
      <c r="M3" s="127"/>
      <c r="N3" s="127"/>
      <c r="O3" s="128"/>
      <c r="P3" s="129"/>
      <c r="Q3" s="130"/>
      <c r="R3" s="131"/>
      <c r="S3" s="129"/>
      <c r="T3" s="130"/>
      <c r="U3" s="131"/>
      <c r="V3" s="44"/>
    </row>
    <row r="4" spans="1:22" ht="35.25" customHeight="1">
      <c r="B4" s="16"/>
    </row>
    <row r="5" spans="1:22" ht="30" customHeight="1">
      <c r="A5" s="2"/>
      <c r="B5" s="118" t="s">
        <v>0</v>
      </c>
      <c r="C5" s="119"/>
      <c r="D5" s="119"/>
      <c r="E5" s="120"/>
      <c r="F5" s="118" t="s">
        <v>26</v>
      </c>
      <c r="G5" s="119"/>
      <c r="H5" s="119"/>
      <c r="I5" s="120"/>
      <c r="J5" s="118" t="s">
        <v>27</v>
      </c>
      <c r="K5" s="119"/>
      <c r="L5" s="119"/>
      <c r="M5" s="120"/>
      <c r="N5" s="118" t="s">
        <v>28</v>
      </c>
      <c r="O5" s="119"/>
      <c r="P5" s="119"/>
      <c r="Q5" s="120"/>
      <c r="R5" s="118" t="s">
        <v>3</v>
      </c>
      <c r="S5" s="119"/>
      <c r="T5" s="119"/>
      <c r="U5" s="120"/>
    </row>
    <row r="6" spans="1:22" ht="22.5" customHeight="1">
      <c r="A6" s="2"/>
      <c r="B6" s="17" t="s">
        <v>132</v>
      </c>
      <c r="C6" s="18" t="s">
        <v>1</v>
      </c>
      <c r="D6" s="121" t="s">
        <v>2</v>
      </c>
      <c r="E6" s="120"/>
      <c r="F6" s="17" t="s">
        <v>132</v>
      </c>
      <c r="G6" s="18" t="s">
        <v>1</v>
      </c>
      <c r="H6" s="121" t="s">
        <v>2</v>
      </c>
      <c r="I6" s="120"/>
      <c r="J6" s="17" t="s">
        <v>132</v>
      </c>
      <c r="K6" s="18" t="s">
        <v>1</v>
      </c>
      <c r="L6" s="121" t="s">
        <v>2</v>
      </c>
      <c r="M6" s="120"/>
      <c r="N6" s="17" t="s">
        <v>132</v>
      </c>
      <c r="O6" s="18" t="s">
        <v>1</v>
      </c>
      <c r="P6" s="121" t="s">
        <v>2</v>
      </c>
      <c r="Q6" s="120"/>
      <c r="R6" s="17" t="s">
        <v>132</v>
      </c>
      <c r="S6" s="18" t="s">
        <v>1</v>
      </c>
      <c r="T6" s="121" t="s">
        <v>2</v>
      </c>
      <c r="U6" s="120"/>
    </row>
    <row r="7" spans="1:22" ht="22.5" customHeight="1">
      <c r="A7" s="2"/>
      <c r="B7" s="19" t="s">
        <v>138</v>
      </c>
      <c r="C7" s="38">
        <f>宮崎市②!C34</f>
        <v>77140</v>
      </c>
      <c r="D7" s="115" t="str">
        <f>宮崎市①!D35</f>
        <v/>
      </c>
      <c r="E7" s="116">
        <f>+宮崎市①!E35</f>
        <v>0</v>
      </c>
      <c r="F7" s="19" t="s">
        <v>138</v>
      </c>
      <c r="G7" s="40">
        <f>+宮崎市①!H35</f>
        <v>5855</v>
      </c>
      <c r="H7" s="115" t="str">
        <f>+宮崎市①!I35</f>
        <v/>
      </c>
      <c r="I7" s="116">
        <f>+宮崎市①!J35</f>
        <v>0</v>
      </c>
      <c r="J7" s="19" t="s">
        <v>138</v>
      </c>
      <c r="K7" s="20">
        <f>宮崎市②!L34</f>
        <v>2861</v>
      </c>
      <c r="L7" s="115" t="str">
        <f>+宮崎市①!M35</f>
        <v/>
      </c>
      <c r="M7" s="116">
        <f>+宮崎市①!N35</f>
        <v>0</v>
      </c>
      <c r="N7" s="19" t="s">
        <v>138</v>
      </c>
      <c r="O7" s="20">
        <f>宮崎市②!P34</f>
        <v>7259</v>
      </c>
      <c r="P7" s="115" t="str">
        <f>+宮崎市①!Q35</f>
        <v/>
      </c>
      <c r="Q7" s="116">
        <f>+宮崎市①!R35</f>
        <v>0</v>
      </c>
      <c r="R7" s="19" t="s">
        <v>138</v>
      </c>
      <c r="S7" s="20">
        <f>宮崎市②!T34</f>
        <v>3160</v>
      </c>
      <c r="T7" s="115" t="str">
        <f>+宮崎市①!U35</f>
        <v/>
      </c>
      <c r="U7" s="116">
        <f>+宮崎市①!V35</f>
        <v>0</v>
      </c>
    </row>
    <row r="8" spans="1:22" ht="22.5" customHeight="1">
      <c r="A8" s="2"/>
      <c r="B8" s="5" t="s">
        <v>139</v>
      </c>
      <c r="C8" s="39">
        <f>都城市!C34</f>
        <v>23560</v>
      </c>
      <c r="D8" s="109" t="str">
        <f>都城市!D34</f>
        <v/>
      </c>
      <c r="E8" s="110" t="str">
        <f>都城市!E34</f>
        <v/>
      </c>
      <c r="F8" s="5" t="s">
        <v>139</v>
      </c>
      <c r="G8" s="39">
        <f>+都城市!H34</f>
        <v>3090</v>
      </c>
      <c r="H8" s="109" t="str">
        <f>都城市!I34</f>
        <v/>
      </c>
      <c r="I8" s="110" t="str">
        <f>都城市!J34</f>
        <v/>
      </c>
      <c r="J8" s="5" t="s">
        <v>139</v>
      </c>
      <c r="K8" s="9">
        <f>都城市!L34</f>
        <v>2811</v>
      </c>
      <c r="L8" s="109" t="str">
        <f>都城市!M34</f>
        <v/>
      </c>
      <c r="M8" s="110" t="str">
        <f>都城市!N34</f>
        <v/>
      </c>
      <c r="N8" s="5" t="s">
        <v>139</v>
      </c>
      <c r="O8" s="9">
        <f>都城市!P34</f>
        <v>4257</v>
      </c>
      <c r="P8" s="109" t="str">
        <f>都城市!Q34</f>
        <v/>
      </c>
      <c r="Q8" s="110" t="str">
        <f>都城市!R34</f>
        <v/>
      </c>
      <c r="R8" s="5" t="s">
        <v>139</v>
      </c>
      <c r="S8" s="9">
        <f>都城市!T34</f>
        <v>865</v>
      </c>
      <c r="T8" s="109" t="str">
        <f>都城市!U34</f>
        <v/>
      </c>
      <c r="U8" s="110" t="str">
        <f>都城市!V34</f>
        <v/>
      </c>
    </row>
    <row r="9" spans="1:22" ht="22.5" customHeight="1">
      <c r="A9" s="2"/>
      <c r="B9" s="5" t="s">
        <v>141</v>
      </c>
      <c r="C9" s="39">
        <f>日南・串間!C18</f>
        <v>11270</v>
      </c>
      <c r="D9" s="109" t="str">
        <f>+日南・串間!D18</f>
        <v/>
      </c>
      <c r="E9" s="110" t="str">
        <f>+日南・串間!E18</f>
        <v/>
      </c>
      <c r="F9" s="5" t="s">
        <v>141</v>
      </c>
      <c r="G9" s="41">
        <f>+日南・串間!H18</f>
        <v>750</v>
      </c>
      <c r="H9" s="109" t="str">
        <f>+日南・串間!I18</f>
        <v/>
      </c>
      <c r="I9" s="110" t="str">
        <f>+日南・串間!J18</f>
        <v/>
      </c>
      <c r="J9" s="5" t="s">
        <v>141</v>
      </c>
      <c r="K9" s="9">
        <f>日南・串間!L18</f>
        <v>169</v>
      </c>
      <c r="L9" s="109" t="str">
        <f>+日南・串間!M18</f>
        <v/>
      </c>
      <c r="M9" s="110" t="str">
        <f>+日南・串間!N18</f>
        <v/>
      </c>
      <c r="N9" s="5" t="s">
        <v>141</v>
      </c>
      <c r="O9" s="9">
        <f>日南・串間!P18</f>
        <v>296</v>
      </c>
      <c r="P9" s="109" t="str">
        <f>+日南・串間!Q18</f>
        <v/>
      </c>
      <c r="Q9" s="110" t="str">
        <f>+日南・串間!R18</f>
        <v/>
      </c>
      <c r="R9" s="5" t="s">
        <v>141</v>
      </c>
      <c r="S9" s="8">
        <f>日南・串間!T18</f>
        <v>215</v>
      </c>
      <c r="T9" s="109" t="str">
        <f>+日南・串間!U18</f>
        <v/>
      </c>
      <c r="U9" s="110" t="str">
        <f>+日南・串間!V18</f>
        <v/>
      </c>
    </row>
    <row r="10" spans="1:22" ht="22.5" customHeight="1">
      <c r="A10" s="2"/>
      <c r="B10" s="5" t="s">
        <v>142</v>
      </c>
      <c r="C10" s="39">
        <f>日南・串間!C34</f>
        <v>3510</v>
      </c>
      <c r="D10" s="109" t="str">
        <f>日南・串間!D34</f>
        <v/>
      </c>
      <c r="E10" s="110" t="str">
        <f>日南・串間!E34</f>
        <v/>
      </c>
      <c r="F10" s="5" t="s">
        <v>142</v>
      </c>
      <c r="G10" s="39">
        <f>+日南・串間!H34</f>
        <v>210</v>
      </c>
      <c r="H10" s="109" t="str">
        <f>日南・串間!I34</f>
        <v/>
      </c>
      <c r="I10" s="110" t="str">
        <f>日南・串間!J34</f>
        <v/>
      </c>
      <c r="J10" s="5" t="s">
        <v>142</v>
      </c>
      <c r="K10" s="9">
        <f>日南・串間!L34</f>
        <v>27</v>
      </c>
      <c r="L10" s="109" t="str">
        <f>日南・串間!M34</f>
        <v/>
      </c>
      <c r="M10" s="110" t="str">
        <f>日南・串間!N34</f>
        <v/>
      </c>
      <c r="N10" s="5" t="s">
        <v>142</v>
      </c>
      <c r="O10" s="9">
        <f>日南・串間!P34</f>
        <v>194</v>
      </c>
      <c r="P10" s="109" t="str">
        <f>日南・串間!Q34</f>
        <v/>
      </c>
      <c r="Q10" s="110" t="str">
        <f>日南・串間!R34</f>
        <v/>
      </c>
      <c r="R10" s="5" t="s">
        <v>142</v>
      </c>
      <c r="S10" s="8">
        <f>日南・串間!T34</f>
        <v>55</v>
      </c>
      <c r="T10" s="109" t="str">
        <f>日南・串間!U34</f>
        <v/>
      </c>
      <c r="U10" s="110" t="str">
        <f>日南・串間!V34</f>
        <v/>
      </c>
    </row>
    <row r="11" spans="1:22" ht="22.5" customHeight="1">
      <c r="A11" s="2"/>
      <c r="B11" s="5" t="s">
        <v>140</v>
      </c>
      <c r="C11" s="39">
        <f>延岡市!C35</f>
        <v>6625</v>
      </c>
      <c r="D11" s="109" t="str">
        <f>延岡市!D35</f>
        <v/>
      </c>
      <c r="E11" s="110" t="str">
        <f>延岡市!E35</f>
        <v/>
      </c>
      <c r="F11" s="5" t="s">
        <v>140</v>
      </c>
      <c r="G11" s="39">
        <f>+延岡市!H35</f>
        <v>3395</v>
      </c>
      <c r="H11" s="109" t="str">
        <f>延岡市!I35</f>
        <v/>
      </c>
      <c r="I11" s="110" t="str">
        <f>延岡市!J35</f>
        <v/>
      </c>
      <c r="J11" s="5" t="s">
        <v>140</v>
      </c>
      <c r="K11" s="9">
        <f>延岡市!L35</f>
        <v>7649</v>
      </c>
      <c r="L11" s="109" t="str">
        <f>延岡市!M35</f>
        <v/>
      </c>
      <c r="M11" s="110" t="str">
        <f>延岡市!N35</f>
        <v/>
      </c>
      <c r="N11" s="5" t="s">
        <v>140</v>
      </c>
      <c r="O11" s="9">
        <f>延岡市!P35</f>
        <v>3153</v>
      </c>
      <c r="P11" s="109" t="str">
        <f>延岡市!Q35</f>
        <v/>
      </c>
      <c r="Q11" s="110" t="str">
        <f>延岡市!R35</f>
        <v/>
      </c>
      <c r="R11" s="5" t="s">
        <v>140</v>
      </c>
      <c r="S11" s="8">
        <f>延岡市!T35</f>
        <v>535</v>
      </c>
      <c r="T11" s="109" t="str">
        <f>延岡市!U35</f>
        <v/>
      </c>
      <c r="U11" s="110" t="str">
        <f>延岡市!V35</f>
        <v/>
      </c>
    </row>
    <row r="12" spans="1:22" ht="22.5" customHeight="1">
      <c r="A12" s="2"/>
      <c r="B12" s="5" t="s">
        <v>143</v>
      </c>
      <c r="C12" s="39">
        <f>+'日向市 ･東臼杵･西臼杵郡'!C13</f>
        <v>7960</v>
      </c>
      <c r="D12" s="109" t="str">
        <f>'日向市 ･東臼杵･西臼杵郡'!D13</f>
        <v/>
      </c>
      <c r="E12" s="110">
        <f>'日向市 ･東臼杵･西臼杵郡'!E13</f>
        <v>0</v>
      </c>
      <c r="F12" s="5" t="s">
        <v>143</v>
      </c>
      <c r="G12" s="39">
        <f>+'日向市 ･東臼杵･西臼杵郡'!H13</f>
        <v>1385</v>
      </c>
      <c r="H12" s="109" t="str">
        <f>'日向市 ･東臼杵･西臼杵郡'!I13</f>
        <v/>
      </c>
      <c r="I12" s="110">
        <f>'日向市 ･東臼杵･西臼杵郡'!J13</f>
        <v>0</v>
      </c>
      <c r="J12" s="5" t="s">
        <v>143</v>
      </c>
      <c r="K12" s="9">
        <f>+'日向市 ･東臼杵･西臼杵郡'!L13</f>
        <v>1697</v>
      </c>
      <c r="L12" s="109" t="str">
        <f>'日向市 ･東臼杵･西臼杵郡'!M13</f>
        <v/>
      </c>
      <c r="M12" s="110">
        <f>'日向市 ･東臼杵･西臼杵郡'!N13</f>
        <v>0</v>
      </c>
      <c r="N12" s="5" t="s">
        <v>143</v>
      </c>
      <c r="O12" s="9">
        <f>+'日向市 ･東臼杵･西臼杵郡'!P13</f>
        <v>812</v>
      </c>
      <c r="P12" s="109" t="str">
        <f>'日向市 ･東臼杵･西臼杵郡'!Q13</f>
        <v/>
      </c>
      <c r="Q12" s="110">
        <f>'日向市 ･東臼杵･西臼杵郡'!R13</f>
        <v>0</v>
      </c>
      <c r="R12" s="5" t="s">
        <v>143</v>
      </c>
      <c r="S12" s="8">
        <f>+'日向市 ･東臼杵･西臼杵郡'!T13</f>
        <v>285</v>
      </c>
      <c r="T12" s="109" t="str">
        <f>'日向市 ･東臼杵･西臼杵郡'!U13</f>
        <v/>
      </c>
      <c r="U12" s="110">
        <f>'日向市 ･東臼杵･西臼杵郡'!V13</f>
        <v>0</v>
      </c>
    </row>
    <row r="13" spans="1:22" ht="22.5" customHeight="1">
      <c r="A13" s="2"/>
      <c r="B13" s="5" t="s">
        <v>144</v>
      </c>
      <c r="C13" s="39">
        <f>+'日向市 ･東臼杵･西臼杵郡'!C25</f>
        <v>3470</v>
      </c>
      <c r="D13" s="109" t="str">
        <f>+'日向市 ･東臼杵･西臼杵郡'!D25</f>
        <v/>
      </c>
      <c r="E13" s="110">
        <f>+'日向市 ･東臼杵･西臼杵郡'!E25</f>
        <v>0</v>
      </c>
      <c r="F13" s="5" t="s">
        <v>144</v>
      </c>
      <c r="G13" s="39">
        <f>+'日向市 ･東臼杵･西臼杵郡'!H25</f>
        <v>475</v>
      </c>
      <c r="H13" s="109" t="str">
        <f>+'日向市 ･東臼杵･西臼杵郡'!I25</f>
        <v/>
      </c>
      <c r="I13" s="110">
        <f>+'日向市 ･東臼杵･西臼杵郡'!J25</f>
        <v>0</v>
      </c>
      <c r="J13" s="5" t="s">
        <v>144</v>
      </c>
      <c r="K13" s="9">
        <f>+'日向市 ･東臼杵･西臼杵郡'!L25</f>
        <v>91</v>
      </c>
      <c r="L13" s="109" t="str">
        <f>+'日向市 ･東臼杵･西臼杵郡'!M25</f>
        <v/>
      </c>
      <c r="M13" s="110">
        <f>+'日向市 ･東臼杵･西臼杵郡'!N25</f>
        <v>0</v>
      </c>
      <c r="N13" s="5" t="s">
        <v>144</v>
      </c>
      <c r="O13" s="9">
        <f>+'日向市 ･東臼杵･西臼杵郡'!P25</f>
        <v>509</v>
      </c>
      <c r="P13" s="109" t="str">
        <f>+'日向市 ･東臼杵･西臼杵郡'!Q25</f>
        <v/>
      </c>
      <c r="Q13" s="110">
        <f>+'日向市 ･東臼杵･西臼杵郡'!R25</f>
        <v>0</v>
      </c>
      <c r="R13" s="5" t="s">
        <v>144</v>
      </c>
      <c r="S13" s="8">
        <f>+'日向市 ･東臼杵･西臼杵郡'!T25</f>
        <v>60</v>
      </c>
      <c r="T13" s="109" t="str">
        <f>+'日向市 ･東臼杵･西臼杵郡'!U25</f>
        <v/>
      </c>
      <c r="U13" s="110">
        <f>+'日向市 ･東臼杵･西臼杵郡'!V25</f>
        <v>0</v>
      </c>
    </row>
    <row r="14" spans="1:22" ht="22.5" customHeight="1">
      <c r="A14" s="2"/>
      <c r="B14" s="5" t="s">
        <v>145</v>
      </c>
      <c r="C14" s="39">
        <f>+'日向市 ･東臼杵･西臼杵郡'!C34</f>
        <v>3830</v>
      </c>
      <c r="D14" s="109" t="str">
        <f>+'日向市 ･東臼杵･西臼杵郡'!D34</f>
        <v/>
      </c>
      <c r="E14" s="110">
        <f>+'日向市 ･東臼杵･西臼杵郡'!E34</f>
        <v>0</v>
      </c>
      <c r="F14" s="5" t="s">
        <v>145</v>
      </c>
      <c r="G14" s="39">
        <f>+'日向市 ･東臼杵･西臼杵郡'!H34</f>
        <v>140</v>
      </c>
      <c r="H14" s="109" t="str">
        <f>+'日向市 ･東臼杵･西臼杵郡'!I34</f>
        <v/>
      </c>
      <c r="I14" s="110">
        <f>+'日向市 ･東臼杵･西臼杵郡'!J34</f>
        <v>0</v>
      </c>
      <c r="J14" s="5" t="s">
        <v>145</v>
      </c>
      <c r="K14" s="9">
        <f>+'日向市 ･東臼杵･西臼杵郡'!L34</f>
        <v>57</v>
      </c>
      <c r="L14" s="109" t="str">
        <f>+'日向市 ･東臼杵･西臼杵郡'!M34</f>
        <v/>
      </c>
      <c r="M14" s="110">
        <f>+'日向市 ･東臼杵･西臼杵郡'!N34</f>
        <v>0</v>
      </c>
      <c r="N14" s="5" t="s">
        <v>145</v>
      </c>
      <c r="O14" s="9">
        <f>+'日向市 ･東臼杵･西臼杵郡'!P34</f>
        <v>306</v>
      </c>
      <c r="P14" s="109" t="str">
        <f>+'日向市 ･東臼杵･西臼杵郡'!Q34</f>
        <v/>
      </c>
      <c r="Q14" s="110">
        <f>+'日向市 ･東臼杵･西臼杵郡'!R34</f>
        <v>0</v>
      </c>
      <c r="R14" s="5" t="s">
        <v>145</v>
      </c>
      <c r="S14" s="8">
        <f>+'日向市 ･東臼杵･西臼杵郡'!T34</f>
        <v>55</v>
      </c>
      <c r="T14" s="109" t="str">
        <f>+'日向市 ･東臼杵･西臼杵郡'!U34</f>
        <v/>
      </c>
      <c r="U14" s="110">
        <f>+'日向市 ･東臼杵･西臼杵郡'!V34</f>
        <v>0</v>
      </c>
    </row>
    <row r="15" spans="1:22" ht="22.5" customHeight="1">
      <c r="A15" s="2"/>
      <c r="B15" s="5" t="s">
        <v>146</v>
      </c>
      <c r="C15" s="39">
        <f>小林・えびの!C17</f>
        <v>7960</v>
      </c>
      <c r="D15" s="109" t="str">
        <f>小林・えびの!D17</f>
        <v/>
      </c>
      <c r="E15" s="110" t="str">
        <f>小林・えびの!E17</f>
        <v/>
      </c>
      <c r="F15" s="5" t="s">
        <v>146</v>
      </c>
      <c r="G15" s="39">
        <f>小林・えびの!H17</f>
        <v>430</v>
      </c>
      <c r="H15" s="109" t="str">
        <f>小林・えびの!I17</f>
        <v/>
      </c>
      <c r="I15" s="110" t="str">
        <f>小林・えびの!J17</f>
        <v/>
      </c>
      <c r="J15" s="5" t="s">
        <v>146</v>
      </c>
      <c r="K15" s="9">
        <f>小林・えびの!L17</f>
        <v>127</v>
      </c>
      <c r="L15" s="109" t="str">
        <f>小林・えびの!M17</f>
        <v/>
      </c>
      <c r="M15" s="110" t="str">
        <f>小林・えびの!N17</f>
        <v/>
      </c>
      <c r="N15" s="5" t="s">
        <v>146</v>
      </c>
      <c r="O15" s="9">
        <f>小林・えびの!P17</f>
        <v>1024</v>
      </c>
      <c r="P15" s="109" t="str">
        <f>小林・えびの!Q17</f>
        <v/>
      </c>
      <c r="Q15" s="110" t="str">
        <f>小林・えびの!R17</f>
        <v/>
      </c>
      <c r="R15" s="5" t="s">
        <v>146</v>
      </c>
      <c r="S15" s="8">
        <f>小林・えびの!T17</f>
        <v>155</v>
      </c>
      <c r="T15" s="109" t="str">
        <f>小林・えびの!U17</f>
        <v/>
      </c>
      <c r="U15" s="110" t="str">
        <f>小林・えびの!V17</f>
        <v/>
      </c>
    </row>
    <row r="16" spans="1:22" ht="22.5" customHeight="1">
      <c r="A16" s="2"/>
      <c r="B16" s="5" t="s">
        <v>147</v>
      </c>
      <c r="C16" s="39">
        <f>小林・えびの!C33</f>
        <v>3865</v>
      </c>
      <c r="D16" s="109" t="str">
        <f>小林・えびの!D33</f>
        <v/>
      </c>
      <c r="E16" s="110" t="str">
        <f>小林・えびの!E33</f>
        <v/>
      </c>
      <c r="F16" s="5" t="s">
        <v>147</v>
      </c>
      <c r="G16" s="43">
        <f>小林・えびの!H33</f>
        <v>190</v>
      </c>
      <c r="H16" s="109" t="str">
        <f>小林・えびの!I33</f>
        <v/>
      </c>
      <c r="I16" s="110" t="str">
        <f>小林・えびの!J33</f>
        <v/>
      </c>
      <c r="J16" s="5" t="s">
        <v>147</v>
      </c>
      <c r="K16" s="9">
        <f>小林・えびの!L33</f>
        <v>75</v>
      </c>
      <c r="L16" s="109" t="str">
        <f>小林・えびの!M33</f>
        <v/>
      </c>
      <c r="M16" s="110" t="str">
        <f>小林・えびの!N33</f>
        <v/>
      </c>
      <c r="N16" s="5" t="s">
        <v>147</v>
      </c>
      <c r="O16" s="9">
        <f>小林・えびの!P33</f>
        <v>192</v>
      </c>
      <c r="P16" s="109" t="str">
        <f>小林・えびの!Q33</f>
        <v/>
      </c>
      <c r="Q16" s="110" t="str">
        <f>小林・えびの!R33</f>
        <v/>
      </c>
      <c r="R16" s="5" t="s">
        <v>147</v>
      </c>
      <c r="S16" s="8">
        <f>小林・えびの!T33</f>
        <v>55</v>
      </c>
      <c r="T16" s="109" t="str">
        <f>小林・えびの!U33</f>
        <v/>
      </c>
      <c r="U16" s="110" t="str">
        <f>小林・えびの!V33</f>
        <v/>
      </c>
    </row>
    <row r="17" spans="1:21" ht="22.5" customHeight="1">
      <c r="A17" s="2"/>
      <c r="B17" s="5" t="s">
        <v>148</v>
      </c>
      <c r="C17" s="39">
        <f>+西都・児湯!C18</f>
        <v>6930</v>
      </c>
      <c r="D17" s="109" t="str">
        <f>+西都・児湯!D18</f>
        <v/>
      </c>
      <c r="E17" s="110" t="str">
        <f>+西都・児湯!E18</f>
        <v/>
      </c>
      <c r="F17" s="5" t="s">
        <v>148</v>
      </c>
      <c r="G17" s="39">
        <f>+西都・児湯!H18</f>
        <v>145</v>
      </c>
      <c r="H17" s="109" t="str">
        <f>+西都・児湯!I18</f>
        <v/>
      </c>
      <c r="I17" s="110" t="str">
        <f>+西都・児湯!J18</f>
        <v/>
      </c>
      <c r="J17" s="5" t="s">
        <v>148</v>
      </c>
      <c r="K17" s="9">
        <f>+西都・児湯!L18</f>
        <v>108</v>
      </c>
      <c r="L17" s="109" t="str">
        <f>+西都・児湯!M18</f>
        <v/>
      </c>
      <c r="M17" s="110" t="str">
        <f>+西都・児湯!N18</f>
        <v/>
      </c>
      <c r="N17" s="5" t="s">
        <v>148</v>
      </c>
      <c r="O17" s="9">
        <f>+西都・児湯!P18</f>
        <v>500</v>
      </c>
      <c r="P17" s="109" t="str">
        <f>+西都・児湯!Q18</f>
        <v/>
      </c>
      <c r="Q17" s="110" t="str">
        <f>+西都・児湯!R18</f>
        <v/>
      </c>
      <c r="R17" s="5" t="s">
        <v>148</v>
      </c>
      <c r="S17" s="8">
        <f>+西都・児湯!T18</f>
        <v>80</v>
      </c>
      <c r="T17" s="109" t="str">
        <f>+西都・児湯!U18</f>
        <v/>
      </c>
      <c r="U17" s="110" t="str">
        <f>+西都・児湯!V18</f>
        <v/>
      </c>
    </row>
    <row r="18" spans="1:21" ht="22.5" customHeight="1">
      <c r="A18" s="2"/>
      <c r="B18" s="5" t="s">
        <v>149</v>
      </c>
      <c r="C18" s="39">
        <f>西都・児湯!C35</f>
        <v>14245</v>
      </c>
      <c r="D18" s="109" t="str">
        <f>西都・児湯!D35</f>
        <v/>
      </c>
      <c r="E18" s="110" t="str">
        <f>西都・児湯!E35</f>
        <v/>
      </c>
      <c r="F18" s="5" t="s">
        <v>149</v>
      </c>
      <c r="G18" s="39">
        <f>西都・児湯!H35</f>
        <v>525</v>
      </c>
      <c r="H18" s="109" t="str">
        <f>西都・児湯!I35</f>
        <v/>
      </c>
      <c r="I18" s="110" t="str">
        <f>西都・児湯!J35</f>
        <v/>
      </c>
      <c r="J18" s="5" t="s">
        <v>149</v>
      </c>
      <c r="K18" s="9">
        <f>西都・児湯!L35</f>
        <v>175</v>
      </c>
      <c r="L18" s="109" t="str">
        <f>西都・児湯!M35</f>
        <v/>
      </c>
      <c r="M18" s="110" t="str">
        <f>西都・児湯!N35</f>
        <v/>
      </c>
      <c r="N18" s="5" t="s">
        <v>149</v>
      </c>
      <c r="O18" s="9">
        <f>西都・児湯!P35</f>
        <v>877</v>
      </c>
      <c r="P18" s="109" t="str">
        <f>西都・児湯!Q35</f>
        <v/>
      </c>
      <c r="Q18" s="110" t="str">
        <f>西都・児湯!R35</f>
        <v/>
      </c>
      <c r="R18" s="5" t="s">
        <v>149</v>
      </c>
      <c r="S18" s="8">
        <f>西都・児湯!T35</f>
        <v>275</v>
      </c>
      <c r="T18" s="109" t="str">
        <f>西都・児湯!U35</f>
        <v/>
      </c>
      <c r="U18" s="110" t="str">
        <f>西都・児湯!V35</f>
        <v/>
      </c>
    </row>
    <row r="19" spans="1:21" ht="22.5" customHeight="1">
      <c r="A19" s="2"/>
      <c r="B19" s="5" t="s">
        <v>150</v>
      </c>
      <c r="C19" s="39">
        <f>+'北諸･西諸・東諸県郡 '!C12</f>
        <v>3660</v>
      </c>
      <c r="D19" s="109" t="str">
        <f>+'北諸･西諸・東諸県郡 '!D12</f>
        <v/>
      </c>
      <c r="E19" s="110">
        <f>+'北諸･西諸・東諸県郡 '!E12</f>
        <v>0</v>
      </c>
      <c r="F19" s="5" t="s">
        <v>150</v>
      </c>
      <c r="G19" s="42">
        <f>+'北諸･西諸・東諸県郡 '!H12</f>
        <v>330</v>
      </c>
      <c r="H19" s="109" t="str">
        <f>+'北諸･西諸・東諸県郡 '!I12</f>
        <v/>
      </c>
      <c r="I19" s="110">
        <f>+'北諸･西諸・東諸県郡 '!J12</f>
        <v>0</v>
      </c>
      <c r="J19" s="5" t="s">
        <v>150</v>
      </c>
      <c r="K19" s="9">
        <f>+'北諸･西諸・東諸県郡 '!L12</f>
        <v>53</v>
      </c>
      <c r="L19" s="109" t="str">
        <f>+'北諸･西諸・東諸県郡 '!M12</f>
        <v/>
      </c>
      <c r="M19" s="110">
        <f>+'北諸･西諸・東諸県郡 '!N12</f>
        <v>0</v>
      </c>
      <c r="N19" s="5" t="s">
        <v>150</v>
      </c>
      <c r="O19" s="9">
        <f>+'北諸･西諸・東諸県郡 '!P12</f>
        <v>630</v>
      </c>
      <c r="P19" s="109" t="str">
        <f>+'北諸･西諸・東諸県郡 '!Q12</f>
        <v/>
      </c>
      <c r="Q19" s="110">
        <f>+'北諸･西諸・東諸県郡 '!R12</f>
        <v>0</v>
      </c>
      <c r="R19" s="5" t="s">
        <v>150</v>
      </c>
      <c r="S19" s="8">
        <f>+'北諸･西諸・東諸県郡 '!T12</f>
        <v>65</v>
      </c>
      <c r="T19" s="109" t="str">
        <f>+'北諸･西諸・東諸県郡 '!U12</f>
        <v/>
      </c>
      <c r="U19" s="110">
        <f>+'北諸･西諸・東諸県郡 '!V12</f>
        <v>0</v>
      </c>
    </row>
    <row r="20" spans="1:21" ht="22.5" customHeight="1">
      <c r="A20" s="2"/>
      <c r="B20" s="5" t="s">
        <v>151</v>
      </c>
      <c r="C20" s="39">
        <f>+'北諸･西諸・東諸県郡 '!C22</f>
        <v>1705</v>
      </c>
      <c r="D20" s="109" t="str">
        <f>+'北諸･西諸・東諸県郡 '!D22</f>
        <v/>
      </c>
      <c r="E20" s="110">
        <f>+'北諸･西諸・東諸県郡 '!E22</f>
        <v>0</v>
      </c>
      <c r="F20" s="5" t="s">
        <v>151</v>
      </c>
      <c r="G20" s="39">
        <f>+'北諸･西諸・東諸県郡 '!H22</f>
        <v>55</v>
      </c>
      <c r="H20" s="109" t="str">
        <f>+'北諸･西諸・東諸県郡 '!I22</f>
        <v/>
      </c>
      <c r="I20" s="110">
        <f>+'北諸･西諸・東諸県郡 '!J22</f>
        <v>0</v>
      </c>
      <c r="J20" s="5" t="s">
        <v>151</v>
      </c>
      <c r="K20" s="9">
        <f>+'北諸･西諸・東諸県郡 '!L22</f>
        <v>12</v>
      </c>
      <c r="L20" s="109" t="str">
        <f>+'北諸･西諸・東諸県郡 '!M22</f>
        <v/>
      </c>
      <c r="M20" s="110">
        <f>+'北諸･西諸・東諸県郡 '!N22</f>
        <v>0</v>
      </c>
      <c r="N20" s="5" t="s">
        <v>151</v>
      </c>
      <c r="O20" s="9">
        <f>+'北諸･西諸・東諸県郡 '!P22</f>
        <v>70</v>
      </c>
      <c r="P20" s="109" t="str">
        <f>+'北諸･西諸・東諸県郡 '!Q22</f>
        <v/>
      </c>
      <c r="Q20" s="110">
        <f>+'北諸･西諸・東諸県郡 '!R22</f>
        <v>0</v>
      </c>
      <c r="R20" s="5" t="s">
        <v>151</v>
      </c>
      <c r="S20" s="8">
        <f>+'北諸･西諸・東諸県郡 '!T22</f>
        <v>30</v>
      </c>
      <c r="T20" s="109" t="str">
        <f>+'北諸･西諸・東諸県郡 '!U22</f>
        <v/>
      </c>
      <c r="U20" s="110">
        <f>+'北諸･西諸・東諸県郡 '!V22</f>
        <v>0</v>
      </c>
    </row>
    <row r="21" spans="1:21" ht="22.5" customHeight="1">
      <c r="A21" s="2"/>
      <c r="B21" s="5" t="s">
        <v>152</v>
      </c>
      <c r="C21" s="39">
        <f>+'北諸･西諸・東諸県郡 '!C33</f>
        <v>4950</v>
      </c>
      <c r="D21" s="109" t="str">
        <f>+'北諸･西諸・東諸県郡 '!D33</f>
        <v/>
      </c>
      <c r="E21" s="110">
        <f>+'北諸･西諸・東諸県郡 '!E33</f>
        <v>0</v>
      </c>
      <c r="F21" s="5" t="s">
        <v>152</v>
      </c>
      <c r="G21" s="39">
        <f>+'北諸･西諸・東諸県郡 '!H33</f>
        <v>160</v>
      </c>
      <c r="H21" s="109" t="str">
        <f>+'北諸･西諸・東諸県郡 '!I33</f>
        <v/>
      </c>
      <c r="I21" s="110">
        <f>+'北諸･西諸・東諸県郡 '!J33</f>
        <v>0</v>
      </c>
      <c r="J21" s="5" t="s">
        <v>152</v>
      </c>
      <c r="K21" s="9">
        <f>+'北諸･西諸・東諸県郡 '!L33</f>
        <v>43</v>
      </c>
      <c r="L21" s="109" t="str">
        <f>+'北諸･西諸・東諸県郡 '!M33</f>
        <v/>
      </c>
      <c r="M21" s="110">
        <f>+'北諸･西諸・東諸県郡 '!N33</f>
        <v>0</v>
      </c>
      <c r="N21" s="5" t="s">
        <v>152</v>
      </c>
      <c r="O21" s="9">
        <f>+'北諸･西諸・東諸県郡 '!P33</f>
        <v>145</v>
      </c>
      <c r="P21" s="109" t="str">
        <f>+'北諸･西諸・東諸県郡 '!Q33</f>
        <v/>
      </c>
      <c r="Q21" s="110">
        <f>+'北諸･西諸・東諸県郡 '!R33</f>
        <v>0</v>
      </c>
      <c r="R21" s="5" t="s">
        <v>152</v>
      </c>
      <c r="S21" s="8">
        <f>+'北諸･西諸・東諸県郡 '!T33</f>
        <v>70</v>
      </c>
      <c r="T21" s="109" t="str">
        <f>+'北諸･西諸・東諸県郡 '!U33</f>
        <v/>
      </c>
      <c r="U21" s="110">
        <f>+'北諸･西諸・東諸県郡 '!V33</f>
        <v>0</v>
      </c>
    </row>
    <row r="22" spans="1:21" ht="22.5" customHeight="1">
      <c r="A22" s="2"/>
      <c r="B22" s="5"/>
      <c r="C22" s="9"/>
      <c r="D22" s="109"/>
      <c r="E22" s="110"/>
      <c r="F22" s="5"/>
      <c r="G22" s="9"/>
      <c r="H22" s="109"/>
      <c r="I22" s="110"/>
      <c r="J22" s="12"/>
      <c r="K22" s="9"/>
      <c r="L22" s="109"/>
      <c r="M22" s="110"/>
      <c r="N22" s="12"/>
      <c r="O22" s="9"/>
      <c r="P22" s="109"/>
      <c r="Q22" s="110"/>
      <c r="R22" s="7"/>
      <c r="S22" s="8"/>
      <c r="T22" s="109"/>
      <c r="U22" s="110"/>
    </row>
    <row r="23" spans="1:21" ht="22.35" customHeight="1">
      <c r="A23" s="2"/>
      <c r="B23" s="5"/>
      <c r="C23" s="9"/>
      <c r="D23" s="109"/>
      <c r="E23" s="110"/>
      <c r="F23" s="5"/>
      <c r="G23" s="9"/>
      <c r="H23" s="109"/>
      <c r="I23" s="110"/>
      <c r="J23" s="12"/>
      <c r="K23" s="9"/>
      <c r="L23" s="109"/>
      <c r="M23" s="110"/>
      <c r="N23" s="12"/>
      <c r="O23" s="9"/>
      <c r="P23" s="109"/>
      <c r="Q23" s="110"/>
      <c r="R23" s="7"/>
      <c r="S23" s="8"/>
      <c r="T23" s="109"/>
      <c r="U23" s="110"/>
    </row>
    <row r="24" spans="1:21" ht="22.35" customHeight="1">
      <c r="B24" s="5"/>
      <c r="C24" s="9"/>
      <c r="D24" s="109"/>
      <c r="E24" s="110"/>
      <c r="F24" s="12"/>
      <c r="G24" s="21"/>
      <c r="H24" s="109"/>
      <c r="I24" s="110"/>
      <c r="J24" s="12"/>
      <c r="K24" s="9"/>
      <c r="L24" s="109"/>
      <c r="M24" s="110"/>
      <c r="N24" s="12"/>
      <c r="O24" s="9"/>
      <c r="P24" s="109"/>
      <c r="Q24" s="110"/>
      <c r="R24" s="7"/>
      <c r="S24" s="8"/>
      <c r="T24" s="109"/>
      <c r="U24" s="110"/>
    </row>
    <row r="25" spans="1:21" ht="22.35" customHeight="1">
      <c r="A25" s="2"/>
      <c r="B25" s="5"/>
      <c r="C25" s="9"/>
      <c r="D25" s="109"/>
      <c r="E25" s="110"/>
      <c r="F25" s="12"/>
      <c r="G25" s="21"/>
      <c r="H25" s="109"/>
      <c r="I25" s="110"/>
      <c r="J25" s="12"/>
      <c r="K25" s="9"/>
      <c r="L25" s="109"/>
      <c r="M25" s="110"/>
      <c r="N25" s="12"/>
      <c r="O25" s="9"/>
      <c r="P25" s="109"/>
      <c r="Q25" s="110"/>
      <c r="R25" s="12"/>
      <c r="S25" s="8"/>
      <c r="T25" s="109"/>
      <c r="U25" s="110"/>
    </row>
    <row r="26" spans="1:21" ht="22.35" customHeight="1">
      <c r="A26" s="2"/>
      <c r="B26" s="5"/>
      <c r="C26" s="6"/>
      <c r="D26" s="109"/>
      <c r="E26" s="110"/>
      <c r="F26" s="12"/>
      <c r="G26" s="21"/>
      <c r="H26" s="109"/>
      <c r="I26" s="110"/>
      <c r="J26" s="12"/>
      <c r="K26" s="9"/>
      <c r="L26" s="109"/>
      <c r="M26" s="110"/>
      <c r="N26" s="12"/>
      <c r="O26" s="9"/>
      <c r="P26" s="109"/>
      <c r="Q26" s="110"/>
      <c r="R26" s="12"/>
      <c r="S26" s="8"/>
      <c r="T26" s="109"/>
      <c r="U26" s="110"/>
    </row>
    <row r="27" spans="1:21" ht="22.35" customHeight="1" thickBot="1">
      <c r="A27" s="2"/>
      <c r="B27" s="34" t="s">
        <v>29</v>
      </c>
      <c r="C27" s="35">
        <f>+SUM(C7:C21)</f>
        <v>180680</v>
      </c>
      <c r="D27" s="113" t="str">
        <f>+IF(SUM(D7:D21),SUM(D7:D21),"")</f>
        <v/>
      </c>
      <c r="E27" s="114">
        <f>+SUM(E7:E21)</f>
        <v>0</v>
      </c>
      <c r="F27" s="34" t="s">
        <v>29</v>
      </c>
      <c r="G27" s="36">
        <f>+SUM(G7:G21)</f>
        <v>17135</v>
      </c>
      <c r="H27" s="113" t="str">
        <f>+IF(SUM(H7:H21),SUM(H7:H21),"")</f>
        <v/>
      </c>
      <c r="I27" s="114">
        <f>+SUM(I7:I21)</f>
        <v>0</v>
      </c>
      <c r="J27" s="34" t="s">
        <v>29</v>
      </c>
      <c r="K27" s="36">
        <f>+SUM(K7:K21)</f>
        <v>15955</v>
      </c>
      <c r="L27" s="113" t="str">
        <f>+IF(SUM(L7:L21),SUM(L7:L21),"")</f>
        <v/>
      </c>
      <c r="M27" s="114">
        <f>+SUM(M7:M21)</f>
        <v>0</v>
      </c>
      <c r="N27" s="34" t="s">
        <v>29</v>
      </c>
      <c r="O27" s="36">
        <f>+SUM(O7:O21)</f>
        <v>20224</v>
      </c>
      <c r="P27" s="113" t="str">
        <f>+IF(SUM(P7:P21),SUM(P7:P21),"")</f>
        <v/>
      </c>
      <c r="Q27" s="114">
        <f>+SUM(Q7:Q21)</f>
        <v>0</v>
      </c>
      <c r="R27" s="34" t="s">
        <v>29</v>
      </c>
      <c r="S27" s="35">
        <f>+SUM(S7:S21)</f>
        <v>5960</v>
      </c>
      <c r="T27" s="113" t="str">
        <f>+IF(SUM(T7:T21),SUM(T7:T21),"")</f>
        <v/>
      </c>
      <c r="U27" s="114">
        <f>+SUM(U7:U21)</f>
        <v>0</v>
      </c>
    </row>
    <row r="28" spans="1:21" ht="22.35" customHeight="1" thickTop="1">
      <c r="A28" s="2"/>
      <c r="B28" s="22"/>
      <c r="C28" s="23"/>
      <c r="D28" s="47"/>
      <c r="E28" s="48"/>
      <c r="F28" s="23"/>
      <c r="G28" s="24"/>
      <c r="H28" s="25"/>
      <c r="I28" s="23"/>
      <c r="J28" s="23"/>
      <c r="K28" s="24"/>
      <c r="L28" s="25"/>
      <c r="M28" s="23"/>
      <c r="N28" s="23"/>
      <c r="O28" s="24"/>
      <c r="P28" s="25"/>
      <c r="Q28" s="26"/>
      <c r="R28" s="11" t="s">
        <v>134</v>
      </c>
      <c r="S28" s="27">
        <f>+SUM(C27,G27,K27,O27,S27)</f>
        <v>239954</v>
      </c>
      <c r="T28" s="111" t="str">
        <f>+IF(SUM(D27,H27,L27,P27,T27),SUM(D27,H27,L27,P27,T27),"")</f>
        <v/>
      </c>
      <c r="U28" s="112">
        <f>+SUM(E27,I27,M27,Q27,U27)</f>
        <v>0</v>
      </c>
    </row>
    <row r="29" spans="1:21" ht="18" customHeight="1">
      <c r="B29" s="4"/>
    </row>
    <row r="30" spans="1:21" ht="18" customHeight="1"/>
    <row r="31" spans="1:21" ht="18" customHeight="1"/>
    <row r="32" spans="1:21" ht="18" customHeight="1"/>
  </sheetData>
  <sheetProtection algorithmName="SHA-512" hashValue="JaAmD3bZxIHxOe090lFJ/9Wx1NJnj5dwMwj2QusHvXw27BfdK4AQhMA8tdRfdXubrl6GGMxlBDe9l3q8xKZtZw==" saltValue="daKAvA98Yqhkpl9QltFtAA==" spinCount="100000" sheet="1" objects="1" scenarios="1"/>
  <dataConsolidate/>
  <mergeCells count="128">
    <mergeCell ref="B2:C2"/>
    <mergeCell ref="D2:F2"/>
    <mergeCell ref="H2:K2"/>
    <mergeCell ref="L2:O2"/>
    <mergeCell ref="P2:R2"/>
    <mergeCell ref="S2:U2"/>
    <mergeCell ref="D6:E6"/>
    <mergeCell ref="H6:I6"/>
    <mergeCell ref="L6:M6"/>
    <mergeCell ref="P6:Q6"/>
    <mergeCell ref="T6:U6"/>
    <mergeCell ref="B3:C3"/>
    <mergeCell ref="D3:F3"/>
    <mergeCell ref="H3:K3"/>
    <mergeCell ref="L3:O3"/>
    <mergeCell ref="P3:R3"/>
    <mergeCell ref="S3:U3"/>
    <mergeCell ref="B5:E5"/>
    <mergeCell ref="F5:I5"/>
    <mergeCell ref="J5:M5"/>
    <mergeCell ref="N5:Q5"/>
    <mergeCell ref="R5:U5"/>
    <mergeCell ref="D7:E7"/>
    <mergeCell ref="H7:I7"/>
    <mergeCell ref="L7:M7"/>
    <mergeCell ref="P7:Q7"/>
    <mergeCell ref="T7:U7"/>
    <mergeCell ref="D8:E8"/>
    <mergeCell ref="H8:I8"/>
    <mergeCell ref="L8:M8"/>
    <mergeCell ref="P8:Q8"/>
    <mergeCell ref="T8:U8"/>
    <mergeCell ref="D9:E9"/>
    <mergeCell ref="H9:I9"/>
    <mergeCell ref="L9:M9"/>
    <mergeCell ref="P9:Q9"/>
    <mergeCell ref="T9:U9"/>
    <mergeCell ref="D10:E10"/>
    <mergeCell ref="H10:I10"/>
    <mergeCell ref="L10:M10"/>
    <mergeCell ref="P10:Q10"/>
    <mergeCell ref="T10:U10"/>
    <mergeCell ref="D11:E11"/>
    <mergeCell ref="H11:I11"/>
    <mergeCell ref="L11:M11"/>
    <mergeCell ref="P11:Q11"/>
    <mergeCell ref="T11:U11"/>
    <mergeCell ref="D12:E12"/>
    <mergeCell ref="H12:I12"/>
    <mergeCell ref="L12:M12"/>
    <mergeCell ref="P12:Q12"/>
    <mergeCell ref="T12:U12"/>
    <mergeCell ref="D13:E13"/>
    <mergeCell ref="H13:I13"/>
    <mergeCell ref="L13:M13"/>
    <mergeCell ref="P13:Q13"/>
    <mergeCell ref="T13:U13"/>
    <mergeCell ref="D14:E14"/>
    <mergeCell ref="H14:I14"/>
    <mergeCell ref="L14:M14"/>
    <mergeCell ref="P14:Q14"/>
    <mergeCell ref="T14:U14"/>
    <mergeCell ref="D15:E15"/>
    <mergeCell ref="H15:I15"/>
    <mergeCell ref="L15:M15"/>
    <mergeCell ref="P15:Q15"/>
    <mergeCell ref="T15:U15"/>
    <mergeCell ref="D16:E16"/>
    <mergeCell ref="H16:I16"/>
    <mergeCell ref="L16:M16"/>
    <mergeCell ref="P16:Q16"/>
    <mergeCell ref="T16:U16"/>
    <mergeCell ref="D19:E19"/>
    <mergeCell ref="H19:I19"/>
    <mergeCell ref="L19:M19"/>
    <mergeCell ref="P19:Q19"/>
    <mergeCell ref="T19:U19"/>
    <mergeCell ref="D20:E20"/>
    <mergeCell ref="H20:I20"/>
    <mergeCell ref="L20:M20"/>
    <mergeCell ref="P20:Q20"/>
    <mergeCell ref="T20:U20"/>
    <mergeCell ref="D17:E17"/>
    <mergeCell ref="H17:I17"/>
    <mergeCell ref="L17:M17"/>
    <mergeCell ref="P17:Q17"/>
    <mergeCell ref="T17:U17"/>
    <mergeCell ref="D18:E18"/>
    <mergeCell ref="H18:I18"/>
    <mergeCell ref="L18:M18"/>
    <mergeCell ref="P18:Q18"/>
    <mergeCell ref="T18:U18"/>
    <mergeCell ref="D23:E23"/>
    <mergeCell ref="H23:I23"/>
    <mergeCell ref="L23:M23"/>
    <mergeCell ref="P23:Q23"/>
    <mergeCell ref="T23:U23"/>
    <mergeCell ref="H21:I21"/>
    <mergeCell ref="L21:M21"/>
    <mergeCell ref="P21:Q21"/>
    <mergeCell ref="T21:U21"/>
    <mergeCell ref="D21:E21"/>
    <mergeCell ref="D22:E22"/>
    <mergeCell ref="H22:I22"/>
    <mergeCell ref="L22:M22"/>
    <mergeCell ref="P22:Q22"/>
    <mergeCell ref="T22:U22"/>
    <mergeCell ref="P24:Q24"/>
    <mergeCell ref="T28:U28"/>
    <mergeCell ref="D26:E26"/>
    <mergeCell ref="H26:I26"/>
    <mergeCell ref="L26:M26"/>
    <mergeCell ref="P26:Q26"/>
    <mergeCell ref="T26:U26"/>
    <mergeCell ref="D27:E27"/>
    <mergeCell ref="H27:I27"/>
    <mergeCell ref="L27:M27"/>
    <mergeCell ref="P27:Q27"/>
    <mergeCell ref="T27:U27"/>
    <mergeCell ref="T24:U24"/>
    <mergeCell ref="D25:E25"/>
    <mergeCell ref="H25:I25"/>
    <mergeCell ref="L25:M25"/>
    <mergeCell ref="P25:Q25"/>
    <mergeCell ref="T25:U25"/>
    <mergeCell ref="D24:E24"/>
    <mergeCell ref="H24:I24"/>
    <mergeCell ref="L24:M24"/>
  </mergeCells>
  <phoneticPr fontId="2"/>
  <dataValidations disablePrompts="1" count="1">
    <dataValidation type="custom" allowBlank="1" showInputMessage="1" sqref="B3:C3">
      <formula1>#REF!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12" orientation="landscape" r:id="rId1"/>
  <headerFooter alignWithMargins="0">
    <oddHeader>&amp;R令和５年４月現在</oddHeader>
    <oddFooter>&amp;C&amp;9株式会社&amp;"ＭＳ Ｐゴシック,太字"&amp;12宮日サービスセンター&amp;R&amp;9〒880-0812　&amp;10宮崎市高千穂通２丁目５番２５号&amp;9　　TEL 0985-24-6541 / FAX 0985-24-6570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V38"/>
  <sheetViews>
    <sheetView showGridLines="0" view="pageLayout" zoomScaleNormal="100" zoomScaleSheetLayoutView="100" workbookViewId="0">
      <selection activeCell="B3" sqref="B3:C3"/>
    </sheetView>
  </sheetViews>
  <sheetFormatPr defaultRowHeight="13.5"/>
  <cols>
    <col min="1" max="1" width="4" style="1" bestFit="1" customWidth="1"/>
    <col min="2" max="2" width="12.625" style="1" customWidth="1"/>
    <col min="3" max="3" width="8.75" style="1" customWidth="1"/>
    <col min="4" max="5" width="6.375" style="1" customWidth="1"/>
    <col min="6" max="6" width="6.375" style="1" hidden="1" customWidth="1"/>
    <col min="7" max="7" width="12.5" style="1" customWidth="1"/>
    <col min="8" max="8" width="8.75" style="1" customWidth="1"/>
    <col min="9" max="10" width="6.375" style="1" customWidth="1"/>
    <col min="11" max="11" width="12.5" style="1" customWidth="1"/>
    <col min="12" max="12" width="8.75" style="1" customWidth="1"/>
    <col min="13" max="14" width="6.375" style="1" customWidth="1"/>
    <col min="15" max="15" width="12.5" style="1" customWidth="1"/>
    <col min="16" max="16" width="8.75" style="1" customWidth="1"/>
    <col min="17" max="18" width="6.375" style="1" customWidth="1"/>
    <col min="19" max="19" width="12.5" style="1" customWidth="1"/>
    <col min="20" max="20" width="8.75" style="1" customWidth="1"/>
    <col min="21" max="22" width="6.375" style="1" customWidth="1"/>
    <col min="23" max="16384" width="9" style="1"/>
  </cols>
  <sheetData>
    <row r="1" spans="1:22" ht="6" customHeight="1"/>
    <row r="2" spans="1:22" ht="15.75" customHeight="1">
      <c r="B2" s="117" t="s">
        <v>22</v>
      </c>
      <c r="C2" s="117"/>
      <c r="D2" s="118" t="s">
        <v>41</v>
      </c>
      <c r="E2" s="119"/>
      <c r="F2" s="119"/>
      <c r="G2" s="120"/>
      <c r="H2" s="57" t="s">
        <v>23</v>
      </c>
      <c r="I2" s="118" t="s">
        <v>162</v>
      </c>
      <c r="J2" s="119"/>
      <c r="K2" s="119"/>
      <c r="L2" s="120"/>
      <c r="M2" s="118" t="s">
        <v>24</v>
      </c>
      <c r="N2" s="119"/>
      <c r="O2" s="119"/>
      <c r="P2" s="120"/>
      <c r="Q2" s="118" t="s">
        <v>42</v>
      </c>
      <c r="R2" s="119"/>
      <c r="S2" s="120"/>
      <c r="T2" s="118" t="s">
        <v>25</v>
      </c>
      <c r="U2" s="119"/>
      <c r="V2" s="120"/>
    </row>
    <row r="3" spans="1:22" ht="35.25" customHeight="1">
      <c r="B3" s="138"/>
      <c r="C3" s="138"/>
      <c r="D3" s="123" t="str">
        <f>IF(AND(SUM(宮崎市②!U35,都城市!U35,延岡市!U36,日南・串間!U38,'日向市 ･東臼杵･西臼杵郡'!U38,小林・えびの!U38,西都・児湯!U38,'北諸･西諸・東諸県郡 '!U38)=0),"",SUM(宮崎市②!U35,都城市!U35,延岡市!U36,日南・串間!U38,'日向市 ･東臼杵･西臼杵郡'!U38,小林・えびの!U38,西都・児湯!U38,'北諸･西諸・東諸県郡 '!U38))</f>
        <v/>
      </c>
      <c r="E3" s="124"/>
      <c r="F3" s="124"/>
      <c r="G3" s="125"/>
      <c r="H3" s="90"/>
      <c r="I3" s="132"/>
      <c r="J3" s="133"/>
      <c r="K3" s="133"/>
      <c r="L3" s="134"/>
      <c r="M3" s="132"/>
      <c r="N3" s="133"/>
      <c r="O3" s="133"/>
      <c r="P3" s="134"/>
      <c r="Q3" s="135"/>
      <c r="R3" s="136"/>
      <c r="S3" s="137"/>
      <c r="T3" s="135"/>
      <c r="U3" s="136"/>
      <c r="V3" s="137"/>
    </row>
    <row r="4" spans="1:22" ht="39.75" customHeight="1">
      <c r="B4" s="16" t="s">
        <v>117</v>
      </c>
    </row>
    <row r="5" spans="1:22" ht="21" customHeight="1">
      <c r="A5" s="2"/>
      <c r="B5" s="118" t="s">
        <v>0</v>
      </c>
      <c r="C5" s="119"/>
      <c r="D5" s="120"/>
      <c r="E5" s="89" t="str">
        <f>+IF(COUNTIF(D7:E8,"&gt;0"),COUNTIF(D7:E8,"&gt;0"),"")</f>
        <v/>
      </c>
      <c r="F5" s="99"/>
      <c r="G5" s="118" t="s">
        <v>26</v>
      </c>
      <c r="H5" s="119"/>
      <c r="I5" s="120"/>
      <c r="J5" s="89" t="str">
        <f>+IF(COUNTIF(I7,"&gt;0"),COUNTIF(I7,"&gt;0"),"")</f>
        <v/>
      </c>
      <c r="K5" s="118" t="s">
        <v>27</v>
      </c>
      <c r="L5" s="119"/>
      <c r="M5" s="120"/>
      <c r="N5" s="89" t="str">
        <f>+IF(COUNTIF(M7,"&gt;0"),COUNTIF(M7,"&gt;0"),"")</f>
        <v/>
      </c>
      <c r="O5" s="118" t="s">
        <v>28</v>
      </c>
      <c r="P5" s="119"/>
      <c r="Q5" s="120"/>
      <c r="R5" s="89" t="str">
        <f>+IF(COUNTIF(Q7,"&gt;0"),COUNTIF(Q7,"&gt;0"),"")</f>
        <v/>
      </c>
      <c r="S5" s="118" t="s">
        <v>3</v>
      </c>
      <c r="T5" s="119"/>
      <c r="U5" s="120"/>
      <c r="V5" s="89" t="str">
        <f>+IF(COUNTIF(U7:V8,"&gt;0"),COUNTIF(U7:V8,"&gt;0"),"")</f>
        <v/>
      </c>
    </row>
    <row r="6" spans="1:22" ht="18" customHeight="1">
      <c r="A6" s="2"/>
      <c r="B6" s="17" t="s">
        <v>132</v>
      </c>
      <c r="C6" s="18" t="s">
        <v>1</v>
      </c>
      <c r="D6" s="121" t="s">
        <v>2</v>
      </c>
      <c r="E6" s="120"/>
      <c r="F6" s="97" t="s">
        <v>192</v>
      </c>
      <c r="G6" s="17" t="s">
        <v>132</v>
      </c>
      <c r="H6" s="18" t="s">
        <v>1</v>
      </c>
      <c r="I6" s="121" t="s">
        <v>2</v>
      </c>
      <c r="J6" s="120"/>
      <c r="K6" s="17" t="s">
        <v>132</v>
      </c>
      <c r="L6" s="18" t="s">
        <v>1</v>
      </c>
      <c r="M6" s="121" t="s">
        <v>2</v>
      </c>
      <c r="N6" s="120"/>
      <c r="O6" s="17" t="s">
        <v>132</v>
      </c>
      <c r="P6" s="18" t="s">
        <v>1</v>
      </c>
      <c r="Q6" s="121" t="s">
        <v>2</v>
      </c>
      <c r="R6" s="120"/>
      <c r="S6" s="17" t="s">
        <v>132</v>
      </c>
      <c r="T6" s="18" t="s">
        <v>1</v>
      </c>
      <c r="U6" s="121" t="s">
        <v>2</v>
      </c>
      <c r="V6" s="120"/>
    </row>
    <row r="7" spans="1:22" ht="18" customHeight="1">
      <c r="A7" s="2"/>
      <c r="B7" s="19" t="s">
        <v>118</v>
      </c>
      <c r="C7" s="13">
        <v>1925</v>
      </c>
      <c r="D7" s="115"/>
      <c r="E7" s="116"/>
      <c r="F7" s="100" t="str">
        <f ca="1">+IF(SUMIF(G7:V7,"（宮）",I7:V7),SUMIF(G7:V7,"（宮）",I7:V7),"")</f>
        <v/>
      </c>
      <c r="G7" s="14" t="s">
        <v>163</v>
      </c>
      <c r="H7" s="9">
        <v>160</v>
      </c>
      <c r="I7" s="115"/>
      <c r="J7" s="116"/>
      <c r="K7" s="7" t="s">
        <v>163</v>
      </c>
      <c r="L7" s="9">
        <v>28</v>
      </c>
      <c r="M7" s="115"/>
      <c r="N7" s="116"/>
      <c r="O7" s="5" t="s">
        <v>125</v>
      </c>
      <c r="P7" s="9">
        <v>630</v>
      </c>
      <c r="Q7" s="115"/>
      <c r="R7" s="116"/>
      <c r="S7" s="70" t="s">
        <v>45</v>
      </c>
      <c r="T7" s="71">
        <v>40</v>
      </c>
      <c r="U7" s="115"/>
      <c r="V7" s="116"/>
    </row>
    <row r="8" spans="1:22" ht="18" customHeight="1">
      <c r="A8" s="2"/>
      <c r="B8" s="61" t="s">
        <v>119</v>
      </c>
      <c r="C8" s="30">
        <v>1735</v>
      </c>
      <c r="D8" s="109"/>
      <c r="E8" s="110"/>
      <c r="F8" s="105" t="str">
        <f ca="1">+IF(SUMIF(G8:V8,"（宮）",I8:V8),SUMIF(G8:V8,"（宮）",I8:V8),"")</f>
        <v/>
      </c>
      <c r="G8" s="14" t="s">
        <v>163</v>
      </c>
      <c r="H8" s="30">
        <v>170</v>
      </c>
      <c r="I8" s="109"/>
      <c r="J8" s="110"/>
      <c r="K8" s="14" t="s">
        <v>163</v>
      </c>
      <c r="L8" s="30">
        <v>25</v>
      </c>
      <c r="M8" s="109"/>
      <c r="N8" s="110"/>
      <c r="O8" s="29"/>
      <c r="P8" s="30"/>
      <c r="Q8" s="109"/>
      <c r="R8" s="110"/>
      <c r="S8" s="72" t="s">
        <v>45</v>
      </c>
      <c r="T8" s="73">
        <v>25</v>
      </c>
      <c r="U8" s="109"/>
      <c r="V8" s="110"/>
    </row>
    <row r="9" spans="1:22" ht="18" customHeight="1">
      <c r="A9" s="2"/>
      <c r="B9" s="5"/>
      <c r="C9" s="9"/>
      <c r="D9" s="109"/>
      <c r="E9" s="110"/>
      <c r="F9" s="101" t="str">
        <f ca="1">+IF(SUMIF(G9:V9,"（宮）",I9:V9),SUMIF(G9:V9,"（宮）",I9:V9),"")</f>
        <v/>
      </c>
      <c r="G9" s="5"/>
      <c r="H9" s="9"/>
      <c r="I9" s="109"/>
      <c r="J9" s="110"/>
      <c r="K9" s="7"/>
      <c r="L9" s="9"/>
      <c r="M9" s="109"/>
      <c r="N9" s="110"/>
      <c r="O9" s="5"/>
      <c r="P9" s="9"/>
      <c r="Q9" s="109"/>
      <c r="R9" s="110"/>
      <c r="S9" s="7"/>
      <c r="T9" s="8"/>
      <c r="U9" s="109"/>
      <c r="V9" s="110"/>
    </row>
    <row r="10" spans="1:22" ht="18" customHeight="1">
      <c r="A10" s="2"/>
      <c r="B10" s="5"/>
      <c r="C10" s="9"/>
      <c r="D10" s="109"/>
      <c r="E10" s="110"/>
      <c r="F10" s="101" t="str">
        <f ca="1">+IF(SUMIF(G10:V10,"（宮）",I10:V10),SUMIF(G10:V10,"（宮）",I10:V10),"")</f>
        <v/>
      </c>
      <c r="G10" s="5"/>
      <c r="H10" s="9"/>
      <c r="I10" s="109"/>
      <c r="J10" s="110"/>
      <c r="K10" s="7"/>
      <c r="L10" s="9"/>
      <c r="M10" s="109"/>
      <c r="N10" s="110"/>
      <c r="O10" s="12"/>
      <c r="P10" s="9"/>
      <c r="Q10" s="109"/>
      <c r="R10" s="110"/>
      <c r="S10" s="7"/>
      <c r="T10" s="8"/>
      <c r="U10" s="109"/>
      <c r="V10" s="110"/>
    </row>
    <row r="11" spans="1:22" ht="18" customHeight="1" thickBot="1">
      <c r="A11" s="2"/>
      <c r="B11" s="56"/>
      <c r="C11" s="53"/>
      <c r="D11" s="109"/>
      <c r="E11" s="110"/>
      <c r="F11" s="105" t="str">
        <f ca="1">+IF(SUMIF(G11:V11,"（宮）",I11:V11),SUMIF(G11:V11,"（宮）",I11:V11),"")</f>
        <v/>
      </c>
      <c r="G11" s="51"/>
      <c r="H11" s="53"/>
      <c r="I11" s="109"/>
      <c r="J11" s="110"/>
      <c r="K11" s="51"/>
      <c r="L11" s="53"/>
      <c r="M11" s="109"/>
      <c r="N11" s="110"/>
      <c r="O11" s="51"/>
      <c r="P11" s="53"/>
      <c r="Q11" s="109"/>
      <c r="R11" s="110"/>
      <c r="S11" s="54"/>
      <c r="T11" s="55"/>
      <c r="U11" s="109"/>
      <c r="V11" s="110"/>
    </row>
    <row r="12" spans="1:22" ht="18" customHeight="1" thickTop="1">
      <c r="A12" s="3"/>
      <c r="B12" s="10" t="s">
        <v>21</v>
      </c>
      <c r="C12" s="65">
        <f>SUM(C7:C11)</f>
        <v>3660</v>
      </c>
      <c r="D12" s="139" t="str">
        <f>IF(SUM(D7:D11),SUM(D7:D11),"")</f>
        <v/>
      </c>
      <c r="E12" s="140"/>
      <c r="F12" s="103"/>
      <c r="G12" s="10" t="s">
        <v>21</v>
      </c>
      <c r="H12" s="65">
        <f>SUM(H7:H11)</f>
        <v>330</v>
      </c>
      <c r="I12" s="139" t="str">
        <f>IF(SUM(I7:I11),SUM(I7:I11),"")</f>
        <v/>
      </c>
      <c r="J12" s="140"/>
      <c r="K12" s="10" t="s">
        <v>21</v>
      </c>
      <c r="L12" s="65">
        <f>SUM(L7:L11)</f>
        <v>53</v>
      </c>
      <c r="M12" s="139" t="str">
        <f>IF(SUM(M7:M11),SUM(M7:M11),"")</f>
        <v/>
      </c>
      <c r="N12" s="140"/>
      <c r="O12" s="10" t="s">
        <v>21</v>
      </c>
      <c r="P12" s="65">
        <f>SUM(P7:P11)</f>
        <v>630</v>
      </c>
      <c r="Q12" s="139" t="str">
        <f>IF(SUM(Q7:Q11),SUM(Q7:Q11),"")</f>
        <v/>
      </c>
      <c r="R12" s="140"/>
      <c r="S12" s="10" t="s">
        <v>21</v>
      </c>
      <c r="T12" s="37">
        <f>SUM(T7:T11)</f>
        <v>65</v>
      </c>
      <c r="U12" s="139" t="str">
        <f>IF(SUM(U7:U11),SUM(U7:U11),"")</f>
        <v/>
      </c>
      <c r="V12" s="140"/>
    </row>
    <row r="13" spans="1:22" ht="18" customHeight="1">
      <c r="A13" s="3"/>
      <c r="B13" s="148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50"/>
      <c r="S13" s="11" t="s">
        <v>134</v>
      </c>
      <c r="T13" s="27">
        <f>C12+H12+L12+P12+T12</f>
        <v>4738</v>
      </c>
      <c r="U13" s="111" t="str">
        <f>IF(AND(SUM(D12,I12,M12,Q12,U12)=0),"",SUM(D12,I12,M12,Q12,U12))</f>
        <v/>
      </c>
      <c r="V13" s="112"/>
    </row>
    <row r="14" spans="1:22" ht="18" customHeight="1">
      <c r="A14" s="3"/>
      <c r="B14" s="144" t="s">
        <v>120</v>
      </c>
      <c r="C14" s="144"/>
      <c r="E14" s="76"/>
      <c r="F14" s="76"/>
      <c r="G14" s="67"/>
      <c r="H14" s="68"/>
      <c r="I14" s="147"/>
      <c r="J14" s="147"/>
      <c r="L14" s="68"/>
      <c r="M14" s="147"/>
      <c r="N14" s="147"/>
      <c r="O14" s="67"/>
      <c r="P14" s="68"/>
      <c r="Q14" s="147"/>
      <c r="R14" s="147"/>
      <c r="U14" s="147"/>
      <c r="V14" s="147"/>
    </row>
    <row r="15" spans="1:22" ht="18" customHeight="1">
      <c r="A15" s="3"/>
      <c r="B15" s="144"/>
      <c r="C15" s="144"/>
      <c r="E15" s="76"/>
      <c r="F15" s="76"/>
      <c r="G15" s="67"/>
      <c r="H15" s="68"/>
      <c r="I15" s="147"/>
      <c r="J15" s="147"/>
      <c r="K15" s="67"/>
      <c r="L15" s="68"/>
      <c r="M15" s="147"/>
      <c r="N15" s="147"/>
      <c r="O15" s="67"/>
      <c r="P15" s="68"/>
      <c r="Q15" s="147"/>
      <c r="R15" s="147"/>
      <c r="U15" s="147"/>
      <c r="V15" s="147"/>
    </row>
    <row r="16" spans="1:22" ht="21" customHeight="1">
      <c r="A16" s="2"/>
      <c r="B16" s="118" t="s">
        <v>0</v>
      </c>
      <c r="C16" s="119"/>
      <c r="D16" s="120"/>
      <c r="E16" s="89" t="str">
        <f>+IF(COUNTIF(D18,"&gt;0"),COUNTIF(D18,"&gt;0"),"")</f>
        <v/>
      </c>
      <c r="F16" s="99"/>
      <c r="G16" s="118" t="s">
        <v>26</v>
      </c>
      <c r="H16" s="119"/>
      <c r="I16" s="120"/>
      <c r="J16" s="89" t="str">
        <f>+IF(COUNTIF(I18,"&gt;0"),COUNTIF(I18,"&gt;0"),"")</f>
        <v/>
      </c>
      <c r="K16" s="118" t="s">
        <v>27</v>
      </c>
      <c r="L16" s="119"/>
      <c r="M16" s="120"/>
      <c r="N16" s="89" t="str">
        <f>+IF(COUNTIF(M18,"&gt;0"),COUNTIF(M18,"&gt;0"),"")</f>
        <v/>
      </c>
      <c r="O16" s="118" t="s">
        <v>28</v>
      </c>
      <c r="P16" s="119"/>
      <c r="Q16" s="120"/>
      <c r="R16" s="89" t="str">
        <f>+IF(COUNTIF(Q18,"&gt;0"),COUNTIF(Q18,"&gt;0"),"")</f>
        <v/>
      </c>
      <c r="S16" s="118" t="s">
        <v>3</v>
      </c>
      <c r="T16" s="119"/>
      <c r="U16" s="120"/>
      <c r="V16" s="89" t="str">
        <f>+IF(COUNTIF(U18,"&gt;0"),COUNTIF(U18,"&gt;0"),"")</f>
        <v/>
      </c>
    </row>
    <row r="17" spans="1:22" ht="18" customHeight="1">
      <c r="A17" s="2"/>
      <c r="B17" s="17" t="s">
        <v>132</v>
      </c>
      <c r="C17" s="18" t="s">
        <v>1</v>
      </c>
      <c r="D17" s="121" t="s">
        <v>2</v>
      </c>
      <c r="E17" s="120"/>
      <c r="F17" s="97" t="s">
        <v>192</v>
      </c>
      <c r="G17" s="17" t="s">
        <v>132</v>
      </c>
      <c r="H17" s="18" t="s">
        <v>1</v>
      </c>
      <c r="I17" s="121" t="s">
        <v>2</v>
      </c>
      <c r="J17" s="120"/>
      <c r="K17" s="17" t="s">
        <v>132</v>
      </c>
      <c r="L17" s="18" t="s">
        <v>1</v>
      </c>
      <c r="M17" s="121" t="s">
        <v>2</v>
      </c>
      <c r="N17" s="120"/>
      <c r="O17" s="17" t="s">
        <v>132</v>
      </c>
      <c r="P17" s="18" t="s">
        <v>1</v>
      </c>
      <c r="Q17" s="121" t="s">
        <v>2</v>
      </c>
      <c r="R17" s="120"/>
      <c r="S17" s="17" t="s">
        <v>132</v>
      </c>
      <c r="T17" s="18" t="s">
        <v>1</v>
      </c>
      <c r="U17" s="121" t="s">
        <v>2</v>
      </c>
      <c r="V17" s="120"/>
    </row>
    <row r="18" spans="1:22" ht="18" customHeight="1">
      <c r="A18" s="2"/>
      <c r="B18" s="5" t="s">
        <v>121</v>
      </c>
      <c r="C18" s="9">
        <v>1705</v>
      </c>
      <c r="D18" s="109"/>
      <c r="E18" s="110"/>
      <c r="F18" s="101" t="str">
        <f ca="1">+IF(SUMIF(G18:V18,"（宮）",I18:V18),SUMIF(G18:V18,"（宮）",I18:V18),"")</f>
        <v/>
      </c>
      <c r="G18" s="7" t="s">
        <v>45</v>
      </c>
      <c r="H18" s="9">
        <v>55</v>
      </c>
      <c r="I18" s="109"/>
      <c r="J18" s="110"/>
      <c r="K18" s="7" t="s">
        <v>45</v>
      </c>
      <c r="L18" s="9">
        <v>12</v>
      </c>
      <c r="M18" s="109"/>
      <c r="N18" s="110"/>
      <c r="O18" s="5" t="s">
        <v>121</v>
      </c>
      <c r="P18" s="9">
        <v>70</v>
      </c>
      <c r="Q18" s="109"/>
      <c r="R18" s="110"/>
      <c r="S18" s="7" t="s">
        <v>45</v>
      </c>
      <c r="T18" s="8">
        <v>30</v>
      </c>
      <c r="U18" s="109"/>
      <c r="V18" s="110"/>
    </row>
    <row r="19" spans="1:22" ht="18" customHeight="1">
      <c r="A19" s="2"/>
      <c r="B19" s="5"/>
      <c r="C19" s="9"/>
      <c r="D19" s="109"/>
      <c r="E19" s="110"/>
      <c r="F19" s="101" t="str">
        <f ca="1">+IF(SUMIF(G19:V19,"（宮）",I19:V19),SUMIF(G19:V19,"（宮）",I19:V19),"")</f>
        <v/>
      </c>
      <c r="G19" s="7"/>
      <c r="H19" s="9"/>
      <c r="I19" s="109"/>
      <c r="J19" s="110"/>
      <c r="K19" s="7"/>
      <c r="L19" s="9"/>
      <c r="M19" s="109"/>
      <c r="N19" s="110"/>
      <c r="O19" s="12"/>
      <c r="P19" s="9"/>
      <c r="Q19" s="109"/>
      <c r="R19" s="110"/>
      <c r="S19" s="7"/>
      <c r="T19" s="8"/>
      <c r="U19" s="109"/>
      <c r="V19" s="110"/>
    </row>
    <row r="20" spans="1:22" ht="18" customHeight="1">
      <c r="A20" s="2"/>
      <c r="B20" s="5"/>
      <c r="C20" s="9"/>
      <c r="D20" s="109"/>
      <c r="E20" s="110"/>
      <c r="F20" s="101" t="str">
        <f ca="1">+IF(SUMIF(G20:V20,"（宮）",I20:V20),SUMIF(G20:V20,"（宮）",I20:V20),"")</f>
        <v/>
      </c>
      <c r="G20" s="12"/>
      <c r="H20" s="9"/>
      <c r="I20" s="109"/>
      <c r="J20" s="110"/>
      <c r="K20" s="12"/>
      <c r="L20" s="9"/>
      <c r="M20" s="109"/>
      <c r="N20" s="110"/>
      <c r="O20" s="12"/>
      <c r="P20" s="9"/>
      <c r="Q20" s="109"/>
      <c r="R20" s="110"/>
      <c r="S20" s="12"/>
      <c r="T20" s="8"/>
      <c r="U20" s="109"/>
      <c r="V20" s="110"/>
    </row>
    <row r="21" spans="1:22" ht="18" customHeight="1" thickBot="1">
      <c r="A21" s="2"/>
      <c r="B21" s="80"/>
      <c r="C21" s="55"/>
      <c r="D21" s="142"/>
      <c r="E21" s="143"/>
      <c r="F21" s="106" t="str">
        <f ca="1">+IF(SUMIF(G21:V21,"（宮）",I21:V21),SUMIF(G21:V21,"（宮）",I21:V21),"")</f>
        <v/>
      </c>
      <c r="G21" s="51"/>
      <c r="H21" s="53"/>
      <c r="I21" s="142"/>
      <c r="J21" s="143"/>
      <c r="K21" s="51"/>
      <c r="L21" s="53"/>
      <c r="M21" s="142"/>
      <c r="N21" s="143"/>
      <c r="O21" s="51"/>
      <c r="P21" s="53"/>
      <c r="Q21" s="142"/>
      <c r="R21" s="143"/>
      <c r="S21" s="51"/>
      <c r="T21" s="55"/>
      <c r="U21" s="142"/>
      <c r="V21" s="143"/>
    </row>
    <row r="22" spans="1:22" ht="18" customHeight="1" thickTop="1">
      <c r="A22" s="2"/>
      <c r="B22" s="10" t="s">
        <v>21</v>
      </c>
      <c r="C22" s="37">
        <f>SUM(C18:C21)</f>
        <v>1705</v>
      </c>
      <c r="D22" s="139" t="str">
        <f>IF(SUM(D18:D21),SUM(D18:D21),"")</f>
        <v/>
      </c>
      <c r="E22" s="140"/>
      <c r="F22" s="103"/>
      <c r="G22" s="10" t="s">
        <v>21</v>
      </c>
      <c r="H22" s="37">
        <f>SUM(H18:H21)</f>
        <v>55</v>
      </c>
      <c r="I22" s="139" t="str">
        <f>IF(SUM(I18:I21),SUM(I18:I21),"")</f>
        <v/>
      </c>
      <c r="J22" s="140"/>
      <c r="K22" s="10" t="s">
        <v>21</v>
      </c>
      <c r="L22" s="37">
        <f>SUM(L18:L21)</f>
        <v>12</v>
      </c>
      <c r="M22" s="139" t="str">
        <f>IF(SUM(M18:M21),SUM(M18:M21),"")</f>
        <v/>
      </c>
      <c r="N22" s="140"/>
      <c r="O22" s="10" t="s">
        <v>21</v>
      </c>
      <c r="P22" s="37">
        <f>SUM(P18:P21)</f>
        <v>70</v>
      </c>
      <c r="Q22" s="139" t="str">
        <f>IF(SUM(Q18:Q21),SUM(Q18:Q21),"")</f>
        <v/>
      </c>
      <c r="R22" s="140"/>
      <c r="S22" s="10" t="s">
        <v>21</v>
      </c>
      <c r="T22" s="37">
        <f>SUM(T18:T21)</f>
        <v>30</v>
      </c>
      <c r="U22" s="139" t="str">
        <f>IF(SUM(U18:U21),SUM(U18:U21),"")</f>
        <v/>
      </c>
      <c r="V22" s="140"/>
    </row>
    <row r="23" spans="1:22" ht="18" customHeight="1">
      <c r="A23" s="3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11" t="s">
        <v>134</v>
      </c>
      <c r="T23" s="27">
        <f>C22+H22+L22+P22+T22</f>
        <v>1872</v>
      </c>
      <c r="U23" s="111" t="str">
        <f>IF(AND(SUM(D22,I22,M22,Q22,U22)=0),"",SUM(D22,I22,M22,Q22,U22))</f>
        <v/>
      </c>
      <c r="V23" s="112"/>
    </row>
    <row r="24" spans="1:22" ht="18" customHeight="1">
      <c r="A24" s="3"/>
      <c r="B24" s="144" t="s">
        <v>124</v>
      </c>
      <c r="C24" s="144"/>
      <c r="E24" s="76"/>
      <c r="F24" s="76"/>
      <c r="H24" s="68"/>
      <c r="I24" s="147"/>
      <c r="J24" s="147"/>
      <c r="K24" s="67"/>
      <c r="L24" s="68"/>
      <c r="M24" s="147"/>
      <c r="N24" s="147"/>
      <c r="O24" s="67"/>
      <c r="P24" s="68"/>
      <c r="Q24" s="147"/>
      <c r="R24" s="147"/>
      <c r="U24" s="147"/>
      <c r="V24" s="147"/>
    </row>
    <row r="25" spans="1:22" ht="18" customHeight="1">
      <c r="B25" s="144"/>
      <c r="C25" s="144"/>
      <c r="E25" s="76"/>
      <c r="F25" s="76"/>
      <c r="G25" s="67"/>
      <c r="H25" s="68"/>
      <c r="I25" s="147"/>
      <c r="J25" s="147"/>
      <c r="K25" s="67"/>
      <c r="L25" s="68"/>
      <c r="M25" s="147"/>
      <c r="N25" s="147"/>
      <c r="O25" s="67"/>
      <c r="P25" s="68"/>
      <c r="Q25" s="147"/>
      <c r="R25" s="147"/>
      <c r="U25" s="147"/>
      <c r="V25" s="147"/>
    </row>
    <row r="26" spans="1:22" ht="21" customHeight="1">
      <c r="A26" s="2"/>
      <c r="B26" s="118" t="s">
        <v>0</v>
      </c>
      <c r="C26" s="119"/>
      <c r="D26" s="120"/>
      <c r="E26" s="89" t="str">
        <f>+IF(COUNTIF(D28:E29,"&gt;0"),COUNTIF(D28:E29,"&gt;0"),"")</f>
        <v/>
      </c>
      <c r="F26" s="99"/>
      <c r="G26" s="118" t="s">
        <v>26</v>
      </c>
      <c r="H26" s="119"/>
      <c r="I26" s="120"/>
      <c r="J26" s="89" t="str">
        <f>+IF(COUNTIF(I28:J29,"&gt;0"),COUNTIF(I28:J29,"&gt;0"),"")</f>
        <v/>
      </c>
      <c r="K26" s="118" t="s">
        <v>27</v>
      </c>
      <c r="L26" s="119"/>
      <c r="M26" s="120"/>
      <c r="N26" s="89" t="str">
        <f>+IF(COUNTIF(M28:N29,"&gt;0"),COUNTIF(M28:N29,"&gt;0"),"")</f>
        <v/>
      </c>
      <c r="O26" s="118" t="s">
        <v>28</v>
      </c>
      <c r="P26" s="119"/>
      <c r="Q26" s="120"/>
      <c r="R26" s="89" t="str">
        <f>+IF(COUNTIF(Q28:R29,"&gt;0"),COUNTIF(Q28:R29,"&gt;0"),"")</f>
        <v/>
      </c>
      <c r="S26" s="118" t="s">
        <v>3</v>
      </c>
      <c r="T26" s="119"/>
      <c r="U26" s="120"/>
      <c r="V26" s="89" t="str">
        <f>+IF(COUNTIF(U28:V29,"&gt;0"),COUNTIF(U28:V29,"&gt;0"),"")</f>
        <v/>
      </c>
    </row>
    <row r="27" spans="1:22" ht="18" customHeight="1">
      <c r="A27" s="2"/>
      <c r="B27" s="17" t="s">
        <v>132</v>
      </c>
      <c r="C27" s="18" t="s">
        <v>1</v>
      </c>
      <c r="D27" s="121" t="s">
        <v>2</v>
      </c>
      <c r="E27" s="120"/>
      <c r="F27" s="97" t="s">
        <v>192</v>
      </c>
      <c r="G27" s="17" t="s">
        <v>132</v>
      </c>
      <c r="H27" s="18" t="s">
        <v>1</v>
      </c>
      <c r="I27" s="121" t="s">
        <v>2</v>
      </c>
      <c r="J27" s="120"/>
      <c r="K27" s="17" t="s">
        <v>132</v>
      </c>
      <c r="L27" s="18" t="s">
        <v>1</v>
      </c>
      <c r="M27" s="121" t="s">
        <v>2</v>
      </c>
      <c r="N27" s="120"/>
      <c r="O27" s="17" t="s">
        <v>132</v>
      </c>
      <c r="P27" s="18" t="s">
        <v>1</v>
      </c>
      <c r="Q27" s="121" t="s">
        <v>2</v>
      </c>
      <c r="R27" s="120"/>
      <c r="S27" s="17" t="s">
        <v>132</v>
      </c>
      <c r="T27" s="18" t="s">
        <v>1</v>
      </c>
      <c r="U27" s="121" t="s">
        <v>2</v>
      </c>
      <c r="V27" s="120"/>
    </row>
    <row r="28" spans="1:22" ht="18" customHeight="1">
      <c r="A28" s="2"/>
      <c r="B28" s="5" t="s">
        <v>123</v>
      </c>
      <c r="C28" s="9">
        <v>3690</v>
      </c>
      <c r="D28" s="109"/>
      <c r="E28" s="110"/>
      <c r="F28" s="101" t="str">
        <f ca="1">+IF(SUMIF(G28:V28,"（宮）",I28:V28),SUMIF(G28:V28,"（宮）",I28:V28),"")</f>
        <v/>
      </c>
      <c r="G28" s="7" t="s">
        <v>45</v>
      </c>
      <c r="H28" s="9">
        <v>115</v>
      </c>
      <c r="I28" s="109"/>
      <c r="J28" s="110"/>
      <c r="K28" s="7" t="s">
        <v>45</v>
      </c>
      <c r="L28" s="9">
        <v>28</v>
      </c>
      <c r="M28" s="109"/>
      <c r="N28" s="110"/>
      <c r="O28" s="7" t="s">
        <v>45</v>
      </c>
      <c r="P28" s="9">
        <v>120</v>
      </c>
      <c r="Q28" s="109"/>
      <c r="R28" s="110"/>
      <c r="S28" s="7" t="s">
        <v>45</v>
      </c>
      <c r="T28" s="8">
        <v>55</v>
      </c>
      <c r="U28" s="109"/>
      <c r="V28" s="110"/>
    </row>
    <row r="29" spans="1:22" ht="18" customHeight="1">
      <c r="A29" s="2"/>
      <c r="B29" s="5" t="s">
        <v>122</v>
      </c>
      <c r="C29" s="9">
        <v>1260</v>
      </c>
      <c r="D29" s="109"/>
      <c r="E29" s="110"/>
      <c r="F29" s="101" t="str">
        <f ca="1">+IF(SUMIF(G29:V29,"（宮）",I29:V29),SUMIF(G29:V29,"（宮）",I29:V29),"")</f>
        <v/>
      </c>
      <c r="G29" s="7" t="s">
        <v>45</v>
      </c>
      <c r="H29" s="9">
        <v>45</v>
      </c>
      <c r="I29" s="109"/>
      <c r="J29" s="110"/>
      <c r="K29" s="7" t="s">
        <v>45</v>
      </c>
      <c r="L29" s="9">
        <v>15</v>
      </c>
      <c r="M29" s="109"/>
      <c r="N29" s="110"/>
      <c r="O29" s="7" t="s">
        <v>45</v>
      </c>
      <c r="P29" s="9">
        <v>25</v>
      </c>
      <c r="Q29" s="109"/>
      <c r="R29" s="110"/>
      <c r="S29" s="7" t="s">
        <v>45</v>
      </c>
      <c r="T29" s="8">
        <v>15</v>
      </c>
      <c r="U29" s="109"/>
      <c r="V29" s="110"/>
    </row>
    <row r="30" spans="1:22" ht="18" customHeight="1">
      <c r="A30" s="2"/>
      <c r="B30" s="5"/>
      <c r="C30" s="9"/>
      <c r="D30" s="109"/>
      <c r="E30" s="110"/>
      <c r="F30" s="101" t="str">
        <f ca="1">+IF(SUMIF(G30:V30,"（宮）",I30:V30),SUMIF(G30:V30,"（宮）",I30:V30),"")</f>
        <v/>
      </c>
      <c r="G30" s="7"/>
      <c r="H30" s="9"/>
      <c r="I30" s="109"/>
      <c r="J30" s="110"/>
      <c r="K30" s="7"/>
      <c r="L30" s="9"/>
      <c r="M30" s="109"/>
      <c r="N30" s="110"/>
      <c r="O30" s="12"/>
      <c r="P30" s="9"/>
      <c r="Q30" s="109"/>
      <c r="R30" s="110"/>
      <c r="S30" s="7"/>
      <c r="T30" s="8"/>
      <c r="U30" s="109"/>
      <c r="V30" s="110"/>
    </row>
    <row r="31" spans="1:22" ht="18" customHeight="1">
      <c r="A31" s="2"/>
      <c r="B31" s="5"/>
      <c r="C31" s="9"/>
      <c r="D31" s="109"/>
      <c r="E31" s="110"/>
      <c r="F31" s="101" t="str">
        <f ca="1">+IF(SUMIF(G31:V31,"（宮）",I31:V31),SUMIF(G31:V31,"（宮）",I31:V31),"")</f>
        <v/>
      </c>
      <c r="G31" s="12"/>
      <c r="H31" s="9"/>
      <c r="I31" s="109"/>
      <c r="J31" s="110"/>
      <c r="K31" s="12"/>
      <c r="L31" s="9"/>
      <c r="M31" s="109"/>
      <c r="N31" s="110"/>
      <c r="O31" s="12"/>
      <c r="P31" s="9"/>
      <c r="Q31" s="109"/>
      <c r="R31" s="110"/>
      <c r="S31" s="7"/>
      <c r="T31" s="8"/>
      <c r="U31" s="109"/>
      <c r="V31" s="110"/>
    </row>
    <row r="32" spans="1:22" ht="18" customHeight="1" thickBot="1">
      <c r="A32" s="2"/>
      <c r="B32" s="61"/>
      <c r="C32" s="30"/>
      <c r="D32" s="142"/>
      <c r="E32" s="143"/>
      <c r="F32" s="105" t="str">
        <f ca="1">+IF(SUMIF(G32:V32,"（宮）",I32:V32),SUMIF(G32:V32,"（宮）",I32:V32),"")</f>
        <v/>
      </c>
      <c r="G32" s="29"/>
      <c r="H32" s="30"/>
      <c r="I32" s="109"/>
      <c r="J32" s="110"/>
      <c r="K32" s="29"/>
      <c r="L32" s="30"/>
      <c r="M32" s="109"/>
      <c r="N32" s="110"/>
      <c r="O32" s="29"/>
      <c r="P32" s="30"/>
      <c r="Q32" s="109"/>
      <c r="R32" s="110"/>
      <c r="S32" s="72"/>
      <c r="T32" s="73"/>
      <c r="U32" s="109"/>
      <c r="V32" s="110"/>
    </row>
    <row r="33" spans="1:22" ht="18" customHeight="1" thickTop="1">
      <c r="A33" s="2"/>
      <c r="B33" s="63" t="s">
        <v>21</v>
      </c>
      <c r="C33" s="64">
        <f>SUM(C28:C32)</f>
        <v>4950</v>
      </c>
      <c r="D33" s="111" t="str">
        <f>IF(SUM(D28:D32),SUM(D28:D32),"")</f>
        <v/>
      </c>
      <c r="E33" s="112"/>
      <c r="F33" s="103"/>
      <c r="G33" s="63" t="s">
        <v>21</v>
      </c>
      <c r="H33" s="64">
        <f>SUM(H28:H32)</f>
        <v>160</v>
      </c>
      <c r="I33" s="139" t="str">
        <f>IF(SUM(I28:I32),SUM(I28:I32),"")</f>
        <v/>
      </c>
      <c r="J33" s="140"/>
      <c r="K33" s="63" t="s">
        <v>21</v>
      </c>
      <c r="L33" s="64">
        <f>SUM(L28:L32)</f>
        <v>43</v>
      </c>
      <c r="M33" s="139" t="str">
        <f>IF(SUM(M28:M32),SUM(M28:M32),"")</f>
        <v/>
      </c>
      <c r="N33" s="140"/>
      <c r="O33" s="63" t="s">
        <v>21</v>
      </c>
      <c r="P33" s="64">
        <f>SUM(P28:P32)</f>
        <v>145</v>
      </c>
      <c r="Q33" s="139" t="str">
        <f>IF(SUM(Q28:Q32),SUM(Q28:Q32),"")</f>
        <v/>
      </c>
      <c r="R33" s="140"/>
      <c r="S33" s="63" t="s">
        <v>21</v>
      </c>
      <c r="T33" s="64">
        <f>SUM(T28:T32)</f>
        <v>70</v>
      </c>
      <c r="U33" s="139" t="str">
        <f>IF(SUM(U28:U32),SUM(U28:U32),"")</f>
        <v/>
      </c>
      <c r="V33" s="140"/>
    </row>
    <row r="34" spans="1:22" ht="18" customHeight="1">
      <c r="A34" s="3"/>
      <c r="B34" s="22"/>
      <c r="C34" s="23"/>
      <c r="D34" s="24"/>
      <c r="E34" s="25"/>
      <c r="F34" s="25"/>
      <c r="G34" s="23"/>
      <c r="H34" s="24"/>
      <c r="I34" s="25"/>
      <c r="J34" s="23"/>
      <c r="K34" s="23"/>
      <c r="L34" s="24"/>
      <c r="M34" s="25"/>
      <c r="N34" s="23"/>
      <c r="O34" s="23"/>
      <c r="P34" s="24"/>
      <c r="Q34" s="25"/>
      <c r="R34" s="26"/>
      <c r="S34" s="11" t="s">
        <v>134</v>
      </c>
      <c r="T34" s="27">
        <f>C33+H33+L33+P33+T33</f>
        <v>5368</v>
      </c>
      <c r="U34" s="111" t="str">
        <f>IF(AND(SUM(D33,I33,M33,Q33,U33)=0),"",SUM(D33,I33,M33,Q33,U33))</f>
        <v/>
      </c>
      <c r="V34" s="112"/>
    </row>
    <row r="35" spans="1:22" ht="18" customHeight="1">
      <c r="B35" s="4" t="s">
        <v>130</v>
      </c>
    </row>
    <row r="36" spans="1:22" ht="18" customHeight="1">
      <c r="B36" s="4"/>
    </row>
    <row r="37" spans="1:22" ht="18" customHeight="1">
      <c r="B37" s="4"/>
    </row>
    <row r="38" spans="1:22" hidden="1">
      <c r="U38" s="1" t="str">
        <f>IF(SUM(U13,U23,U34),SUM(U13,U23,U34),"")</f>
        <v/>
      </c>
    </row>
  </sheetData>
  <sheetProtection algorithmName="SHA-512" hashValue="l3TpJBsVzudHK+iUrbrEDYu5W97WP/xxMvGI+gMWstZRjxDIHjRxIIs9nGg5M1xQ89e9JPx0HDiSlp++U4aCyQ==" saltValue="qWjBTfGm5kwx1E8HofN2ng==" spinCount="100000" sheet="1" objects="1" scenarios="1"/>
  <mergeCells count="149">
    <mergeCell ref="Q30:R30"/>
    <mergeCell ref="U30:V30"/>
    <mergeCell ref="T2:V2"/>
    <mergeCell ref="B3:C3"/>
    <mergeCell ref="D3:G3"/>
    <mergeCell ref="I3:L3"/>
    <mergeCell ref="M3:P3"/>
    <mergeCell ref="Q3:S3"/>
    <mergeCell ref="T3:V3"/>
    <mergeCell ref="B2:C2"/>
    <mergeCell ref="D2:G2"/>
    <mergeCell ref="I2:L2"/>
    <mergeCell ref="M2:P2"/>
    <mergeCell ref="Q2:S2"/>
    <mergeCell ref="D6:E6"/>
    <mergeCell ref="I6:J6"/>
    <mergeCell ref="M6:N6"/>
    <mergeCell ref="Q6:R6"/>
    <mergeCell ref="U6:V6"/>
    <mergeCell ref="D8:E8"/>
    <mergeCell ref="I8:J8"/>
    <mergeCell ref="M8:N8"/>
    <mergeCell ref="Q8:R8"/>
    <mergeCell ref="U8:V8"/>
    <mergeCell ref="D7:E7"/>
    <mergeCell ref="I7:J7"/>
    <mergeCell ref="M7:N7"/>
    <mergeCell ref="Q7:R7"/>
    <mergeCell ref="U7:V7"/>
    <mergeCell ref="D10:E10"/>
    <mergeCell ref="I10:J10"/>
    <mergeCell ref="M10:N10"/>
    <mergeCell ref="Q10:R10"/>
    <mergeCell ref="U10:V10"/>
    <mergeCell ref="D9:E9"/>
    <mergeCell ref="I9:J9"/>
    <mergeCell ref="M9:N9"/>
    <mergeCell ref="Q9:R9"/>
    <mergeCell ref="U9:V9"/>
    <mergeCell ref="D12:E12"/>
    <mergeCell ref="I12:J12"/>
    <mergeCell ref="M12:N12"/>
    <mergeCell ref="Q12:R12"/>
    <mergeCell ref="U12:V12"/>
    <mergeCell ref="D11:E11"/>
    <mergeCell ref="I11:J11"/>
    <mergeCell ref="M11:N11"/>
    <mergeCell ref="Q11:R11"/>
    <mergeCell ref="U11:V11"/>
    <mergeCell ref="U13:V13"/>
    <mergeCell ref="B14:C15"/>
    <mergeCell ref="I14:J14"/>
    <mergeCell ref="M14:N14"/>
    <mergeCell ref="Q14:R14"/>
    <mergeCell ref="U14:V14"/>
    <mergeCell ref="I15:J15"/>
    <mergeCell ref="M15:N15"/>
    <mergeCell ref="Q15:R15"/>
    <mergeCell ref="U15:V15"/>
    <mergeCell ref="B13:R13"/>
    <mergeCell ref="D18:E18"/>
    <mergeCell ref="I18:J18"/>
    <mergeCell ref="M18:N18"/>
    <mergeCell ref="Q18:R18"/>
    <mergeCell ref="U18:V18"/>
    <mergeCell ref="D17:E17"/>
    <mergeCell ref="I17:J17"/>
    <mergeCell ref="M17:N17"/>
    <mergeCell ref="Q17:R17"/>
    <mergeCell ref="U17:V17"/>
    <mergeCell ref="D20:E20"/>
    <mergeCell ref="I20:J20"/>
    <mergeCell ref="M20:N20"/>
    <mergeCell ref="Q20:R20"/>
    <mergeCell ref="U20:V20"/>
    <mergeCell ref="D19:E19"/>
    <mergeCell ref="I19:J19"/>
    <mergeCell ref="M19:N19"/>
    <mergeCell ref="Q19:R19"/>
    <mergeCell ref="U19:V19"/>
    <mergeCell ref="U25:V25"/>
    <mergeCell ref="D22:E22"/>
    <mergeCell ref="I22:J22"/>
    <mergeCell ref="M22:N22"/>
    <mergeCell ref="Q22:R22"/>
    <mergeCell ref="U22:V22"/>
    <mergeCell ref="D21:E21"/>
    <mergeCell ref="I21:J21"/>
    <mergeCell ref="M21:N21"/>
    <mergeCell ref="Q21:R21"/>
    <mergeCell ref="U21:V21"/>
    <mergeCell ref="D28:E28"/>
    <mergeCell ref="I28:J28"/>
    <mergeCell ref="M28:N28"/>
    <mergeCell ref="Q28:R28"/>
    <mergeCell ref="U28:V28"/>
    <mergeCell ref="D27:E27"/>
    <mergeCell ref="I27:J27"/>
    <mergeCell ref="M27:N27"/>
    <mergeCell ref="Q27:R27"/>
    <mergeCell ref="U27:V27"/>
    <mergeCell ref="U34:V34"/>
    <mergeCell ref="I29:J29"/>
    <mergeCell ref="D29:E29"/>
    <mergeCell ref="M29:N29"/>
    <mergeCell ref="Q29:R29"/>
    <mergeCell ref="U29:V29"/>
    <mergeCell ref="D33:E33"/>
    <mergeCell ref="I33:J33"/>
    <mergeCell ref="M33:N33"/>
    <mergeCell ref="Q33:R33"/>
    <mergeCell ref="U33:V33"/>
    <mergeCell ref="D32:E32"/>
    <mergeCell ref="I32:J32"/>
    <mergeCell ref="M32:N32"/>
    <mergeCell ref="Q32:R32"/>
    <mergeCell ref="U32:V32"/>
    <mergeCell ref="D31:E31"/>
    <mergeCell ref="I31:J31"/>
    <mergeCell ref="M31:N31"/>
    <mergeCell ref="Q31:R31"/>
    <mergeCell ref="U31:V31"/>
    <mergeCell ref="D30:E30"/>
    <mergeCell ref="I30:J30"/>
    <mergeCell ref="M30:N30"/>
    <mergeCell ref="B5:D5"/>
    <mergeCell ref="G5:I5"/>
    <mergeCell ref="K5:M5"/>
    <mergeCell ref="O5:Q5"/>
    <mergeCell ref="S5:U5"/>
    <mergeCell ref="B16:D16"/>
    <mergeCell ref="B26:D26"/>
    <mergeCell ref="G16:I16"/>
    <mergeCell ref="K16:M16"/>
    <mergeCell ref="O16:Q16"/>
    <mergeCell ref="S16:U16"/>
    <mergeCell ref="G26:I26"/>
    <mergeCell ref="K26:M26"/>
    <mergeCell ref="O26:Q26"/>
    <mergeCell ref="S26:U26"/>
    <mergeCell ref="U23:V23"/>
    <mergeCell ref="B24:C25"/>
    <mergeCell ref="I24:J24"/>
    <mergeCell ref="M24:N24"/>
    <mergeCell ref="Q24:R24"/>
    <mergeCell ref="U24:V24"/>
    <mergeCell ref="I25:J25"/>
    <mergeCell ref="M25:N25"/>
    <mergeCell ref="Q25:R25"/>
  </mergeCells>
  <phoneticPr fontId="2"/>
  <conditionalFormatting sqref="D7:F7">
    <cfRule type="cellIs" dxfId="106" priority="114" operator="greaterThan">
      <formula>$C$7</formula>
    </cfRule>
  </conditionalFormatting>
  <conditionalFormatting sqref="D8:F8">
    <cfRule type="cellIs" dxfId="105" priority="113" operator="greaterThan">
      <formula>$C$8</formula>
    </cfRule>
  </conditionalFormatting>
  <conditionalFormatting sqref="D9:F9">
    <cfRule type="cellIs" dxfId="104" priority="112" operator="greaterThan">
      <formula>$C$9</formula>
    </cfRule>
  </conditionalFormatting>
  <conditionalFormatting sqref="D10:F10">
    <cfRule type="cellIs" dxfId="103" priority="111" operator="greaterThan">
      <formula>$C$10</formula>
    </cfRule>
  </conditionalFormatting>
  <conditionalFormatting sqref="D11:F11">
    <cfRule type="cellIs" dxfId="102" priority="110" operator="greaterThan">
      <formula>$C$11</formula>
    </cfRule>
  </conditionalFormatting>
  <conditionalFormatting sqref="D12:F12">
    <cfRule type="expression" dxfId="101" priority="108" stopIfTrue="1">
      <formula>AND($D$7:$E$11=0)</formula>
    </cfRule>
    <cfRule type="cellIs" dxfId="100" priority="109" stopIfTrue="1" operator="greaterThan">
      <formula>$C$12</formula>
    </cfRule>
  </conditionalFormatting>
  <conditionalFormatting sqref="I7">
    <cfRule type="cellIs" dxfId="99" priority="107" operator="greaterThan">
      <formula>$H$7</formula>
    </cfRule>
  </conditionalFormatting>
  <conditionalFormatting sqref="I8">
    <cfRule type="cellIs" dxfId="98" priority="106" operator="greaterThan">
      <formula>$H$8</formula>
    </cfRule>
  </conditionalFormatting>
  <conditionalFormatting sqref="I9">
    <cfRule type="cellIs" dxfId="97" priority="105" operator="greaterThan">
      <formula>$H$9</formula>
    </cfRule>
  </conditionalFormatting>
  <conditionalFormatting sqref="I10">
    <cfRule type="cellIs" dxfId="96" priority="104" operator="greaterThan">
      <formula>$H$10</formula>
    </cfRule>
  </conditionalFormatting>
  <conditionalFormatting sqref="I11">
    <cfRule type="cellIs" dxfId="95" priority="103" operator="greaterThan">
      <formula>$H$11</formula>
    </cfRule>
  </conditionalFormatting>
  <conditionalFormatting sqref="I12:J12">
    <cfRule type="expression" dxfId="94" priority="101" stopIfTrue="1">
      <formula>AND($I$7:$J$11=0)</formula>
    </cfRule>
    <cfRule type="cellIs" dxfId="93" priority="102" stopIfTrue="1" operator="greaterThan">
      <formula>$H$12</formula>
    </cfRule>
  </conditionalFormatting>
  <conditionalFormatting sqref="M7">
    <cfRule type="cellIs" dxfId="92" priority="100" operator="greaterThan">
      <formula>$L$7</formula>
    </cfRule>
  </conditionalFormatting>
  <conditionalFormatting sqref="M8">
    <cfRule type="cellIs" dxfId="91" priority="99" operator="greaterThan">
      <formula>$L$8</formula>
    </cfRule>
  </conditionalFormatting>
  <conditionalFormatting sqref="M9">
    <cfRule type="cellIs" dxfId="90" priority="98" operator="greaterThan">
      <formula>$L$9</formula>
    </cfRule>
  </conditionalFormatting>
  <conditionalFormatting sqref="M10">
    <cfRule type="cellIs" dxfId="89" priority="97" operator="greaterThan">
      <formula>$L$10</formula>
    </cfRule>
  </conditionalFormatting>
  <conditionalFormatting sqref="M11">
    <cfRule type="cellIs" dxfId="88" priority="96" operator="greaterThan">
      <formula>$L$11</formula>
    </cfRule>
  </conditionalFormatting>
  <conditionalFormatting sqref="M12:N12">
    <cfRule type="expression" dxfId="87" priority="94" stopIfTrue="1">
      <formula>AND($M$7:$N$11=0)</formula>
    </cfRule>
    <cfRule type="cellIs" dxfId="86" priority="95" stopIfTrue="1" operator="greaterThan">
      <formula>$L$12</formula>
    </cfRule>
  </conditionalFormatting>
  <conditionalFormatting sqref="Q7">
    <cfRule type="cellIs" dxfId="85" priority="93" operator="greaterThan">
      <formula>$P$7</formula>
    </cfRule>
  </conditionalFormatting>
  <conditionalFormatting sqref="Q8:R8">
    <cfRule type="cellIs" dxfId="84" priority="92" operator="greaterThan">
      <formula>$P$8</formula>
    </cfRule>
  </conditionalFormatting>
  <conditionalFormatting sqref="Q9:R9">
    <cfRule type="cellIs" dxfId="83" priority="91" operator="greaterThan">
      <formula>$P$9</formula>
    </cfRule>
  </conditionalFormatting>
  <conditionalFormatting sqref="Q10:R10">
    <cfRule type="cellIs" dxfId="82" priority="90" operator="greaterThan">
      <formula>$P$10</formula>
    </cfRule>
  </conditionalFormatting>
  <conditionalFormatting sqref="Q11:R11">
    <cfRule type="cellIs" dxfId="81" priority="89" operator="greaterThan">
      <formula>$P$11</formula>
    </cfRule>
  </conditionalFormatting>
  <conditionalFormatting sqref="Q12:R12">
    <cfRule type="expression" dxfId="80" priority="87" stopIfTrue="1">
      <formula>AND($Q$7:$R$11=0)</formula>
    </cfRule>
    <cfRule type="cellIs" dxfId="79" priority="88" stopIfTrue="1" operator="greaterThan">
      <formula>$P$12</formula>
    </cfRule>
  </conditionalFormatting>
  <conditionalFormatting sqref="U7">
    <cfRule type="cellIs" dxfId="78" priority="79" operator="greaterThan">
      <formula>$T$7</formula>
    </cfRule>
  </conditionalFormatting>
  <conditionalFormatting sqref="U8:V8">
    <cfRule type="cellIs" dxfId="77" priority="78" operator="greaterThan">
      <formula>$T$8</formula>
    </cfRule>
  </conditionalFormatting>
  <conditionalFormatting sqref="U9:V9">
    <cfRule type="cellIs" dxfId="76" priority="77" operator="greaterThan">
      <formula>$T$9</formula>
    </cfRule>
  </conditionalFormatting>
  <conditionalFormatting sqref="U10:V10">
    <cfRule type="cellIs" dxfId="75" priority="76" operator="greaterThan">
      <formula>$T$10</formula>
    </cfRule>
  </conditionalFormatting>
  <conditionalFormatting sqref="U11:V11">
    <cfRule type="cellIs" dxfId="74" priority="75" operator="greaterThan">
      <formula>$T$11</formula>
    </cfRule>
  </conditionalFormatting>
  <conditionalFormatting sqref="U12:V12">
    <cfRule type="expression" dxfId="73" priority="73" stopIfTrue="1">
      <formula>AND($U$7:$V$11=0)</formula>
    </cfRule>
    <cfRule type="cellIs" dxfId="72" priority="74" stopIfTrue="1" operator="greaterThan">
      <formula>$T$12</formula>
    </cfRule>
  </conditionalFormatting>
  <conditionalFormatting sqref="U13:V13">
    <cfRule type="cellIs" dxfId="71" priority="72" stopIfTrue="1" operator="greaterThan">
      <formula>$T$13</formula>
    </cfRule>
  </conditionalFormatting>
  <conditionalFormatting sqref="U13:V13">
    <cfRule type="expression" dxfId="70" priority="71" stopIfTrue="1">
      <formula>AND($D$7:$E$11=0,$I$7:$J$11=0,$M$7:$N$11=0,$Q$7:$R$11=0,$U$7:$V$11=0)</formula>
    </cfRule>
  </conditionalFormatting>
  <conditionalFormatting sqref="D18:F18">
    <cfRule type="cellIs" dxfId="69" priority="70" operator="greaterThan">
      <formula>$C$18</formula>
    </cfRule>
  </conditionalFormatting>
  <conditionalFormatting sqref="D19:F19">
    <cfRule type="cellIs" dxfId="68" priority="69" operator="greaterThan">
      <formula>$C$19</formula>
    </cfRule>
  </conditionalFormatting>
  <conditionalFormatting sqref="D20:F20">
    <cfRule type="cellIs" dxfId="67" priority="68" operator="greaterThan">
      <formula>$C$20</formula>
    </cfRule>
  </conditionalFormatting>
  <conditionalFormatting sqref="D21:F21">
    <cfRule type="cellIs" dxfId="66" priority="67" operator="greaterThan">
      <formula>$C$21</formula>
    </cfRule>
  </conditionalFormatting>
  <conditionalFormatting sqref="I18">
    <cfRule type="cellIs" dxfId="65" priority="66" operator="greaterThan">
      <formula>$H$18</formula>
    </cfRule>
  </conditionalFormatting>
  <conditionalFormatting sqref="I19">
    <cfRule type="cellIs" dxfId="64" priority="65" operator="greaterThan">
      <formula>$H$19</formula>
    </cfRule>
  </conditionalFormatting>
  <conditionalFormatting sqref="I20:J20">
    <cfRule type="cellIs" dxfId="63" priority="64" operator="greaterThan">
      <formula>$H$20</formula>
    </cfRule>
  </conditionalFormatting>
  <conditionalFormatting sqref="I21:J21">
    <cfRule type="cellIs" dxfId="62" priority="63" operator="greaterThan">
      <formula>$H$21</formula>
    </cfRule>
  </conditionalFormatting>
  <conditionalFormatting sqref="M18">
    <cfRule type="cellIs" dxfId="61" priority="62" operator="greaterThan">
      <formula>$L$18</formula>
    </cfRule>
  </conditionalFormatting>
  <conditionalFormatting sqref="M19">
    <cfRule type="cellIs" dxfId="60" priority="61" operator="greaterThan">
      <formula>$L$19</formula>
    </cfRule>
  </conditionalFormatting>
  <conditionalFormatting sqref="M20:N20">
    <cfRule type="cellIs" dxfId="59" priority="60" operator="greaterThan">
      <formula>$L$20</formula>
    </cfRule>
  </conditionalFormatting>
  <conditionalFormatting sqref="M21:N21">
    <cfRule type="cellIs" dxfId="58" priority="59" operator="greaterThan">
      <formula>$L$21</formula>
    </cfRule>
  </conditionalFormatting>
  <conditionalFormatting sqref="Q18:R18">
    <cfRule type="cellIs" dxfId="57" priority="58" operator="greaterThan">
      <formula>$P$18</formula>
    </cfRule>
  </conditionalFormatting>
  <conditionalFormatting sqref="Q19:R19">
    <cfRule type="cellIs" dxfId="56" priority="57" operator="greaterThan">
      <formula>$P$19</formula>
    </cfRule>
  </conditionalFormatting>
  <conditionalFormatting sqref="Q20:R20">
    <cfRule type="cellIs" dxfId="55" priority="56" operator="greaterThan">
      <formula>$P$20</formula>
    </cfRule>
  </conditionalFormatting>
  <conditionalFormatting sqref="Q21:R21">
    <cfRule type="cellIs" dxfId="54" priority="55" operator="greaterThan">
      <formula>$P$21</formula>
    </cfRule>
  </conditionalFormatting>
  <conditionalFormatting sqref="U18:V18">
    <cfRule type="cellIs" dxfId="53" priority="54" operator="greaterThan">
      <formula>$T$18</formula>
    </cfRule>
  </conditionalFormatting>
  <conditionalFormatting sqref="U19:V19">
    <cfRule type="cellIs" dxfId="52" priority="53" operator="greaterThan">
      <formula>$T$19</formula>
    </cfRule>
  </conditionalFormatting>
  <conditionalFormatting sqref="U20:V20">
    <cfRule type="cellIs" dxfId="51" priority="52" operator="greaterThan">
      <formula>$T$20</formula>
    </cfRule>
  </conditionalFormatting>
  <conditionalFormatting sqref="U21:V21">
    <cfRule type="cellIs" dxfId="50" priority="51" operator="greaterThan">
      <formula>$T$21</formula>
    </cfRule>
  </conditionalFormatting>
  <conditionalFormatting sqref="D22:F22">
    <cfRule type="expression" dxfId="49" priority="49" stopIfTrue="1">
      <formula>AND($D$18:$E$21=0)</formula>
    </cfRule>
    <cfRule type="cellIs" dxfId="48" priority="50" stopIfTrue="1" operator="greaterThan">
      <formula>$C$22</formula>
    </cfRule>
  </conditionalFormatting>
  <conditionalFormatting sqref="I22:J22">
    <cfRule type="expression" dxfId="47" priority="47" stopIfTrue="1">
      <formula>AND($I$18:$J$21=0)</formula>
    </cfRule>
    <cfRule type="cellIs" dxfId="46" priority="48" stopIfTrue="1" operator="greaterThan">
      <formula>$H$22</formula>
    </cfRule>
  </conditionalFormatting>
  <conditionalFormatting sqref="M22:N22">
    <cfRule type="expression" dxfId="45" priority="45" stopIfTrue="1">
      <formula>AND($M$18:$N$21=0)</formula>
    </cfRule>
    <cfRule type="cellIs" dxfId="44" priority="46" stopIfTrue="1" operator="greaterThan">
      <formula>$L$22</formula>
    </cfRule>
  </conditionalFormatting>
  <conditionalFormatting sqref="Q22:R22">
    <cfRule type="expression" dxfId="43" priority="43" stopIfTrue="1">
      <formula>AND($Q$18:$R$21=0)</formula>
    </cfRule>
    <cfRule type="cellIs" dxfId="42" priority="44" stopIfTrue="1" operator="greaterThan">
      <formula>$P$22</formula>
    </cfRule>
  </conditionalFormatting>
  <conditionalFormatting sqref="U22:V22">
    <cfRule type="expression" dxfId="41" priority="41" stopIfTrue="1">
      <formula>AND($U$18:$V$21=0)</formula>
    </cfRule>
    <cfRule type="cellIs" dxfId="40" priority="42" stopIfTrue="1" operator="greaterThan">
      <formula>$T$22</formula>
    </cfRule>
  </conditionalFormatting>
  <conditionalFormatting sqref="U23:V23">
    <cfRule type="cellIs" dxfId="39" priority="40" stopIfTrue="1" operator="greaterThan">
      <formula>$T$23</formula>
    </cfRule>
  </conditionalFormatting>
  <conditionalFormatting sqref="U23:V23">
    <cfRule type="expression" dxfId="38" priority="39" stopIfTrue="1">
      <formula>AND($D$18:$E$21=0,$I$18:$J$21=0,$M$18:$N$21=0,$Q$18:$R$21=0,$U$18:$V$21=0)</formula>
    </cfRule>
  </conditionalFormatting>
  <conditionalFormatting sqref="D28:F28">
    <cfRule type="cellIs" dxfId="37" priority="38" operator="greaterThan">
      <formula>$C$28</formula>
    </cfRule>
  </conditionalFormatting>
  <conditionalFormatting sqref="D29:F29">
    <cfRule type="cellIs" dxfId="36" priority="37" operator="greaterThan">
      <formula>$C$29</formula>
    </cfRule>
  </conditionalFormatting>
  <conditionalFormatting sqref="D30:F30">
    <cfRule type="cellIs" dxfId="35" priority="36" operator="greaterThan">
      <formula>$C$30</formula>
    </cfRule>
  </conditionalFormatting>
  <conditionalFormatting sqref="D31:F31">
    <cfRule type="cellIs" dxfId="34" priority="35" operator="greaterThan">
      <formula>$C$31</formula>
    </cfRule>
  </conditionalFormatting>
  <conditionalFormatting sqref="D32:F32">
    <cfRule type="cellIs" dxfId="33" priority="34" operator="greaterThan">
      <formula>$C$32</formula>
    </cfRule>
  </conditionalFormatting>
  <conditionalFormatting sqref="I28:J28">
    <cfRule type="cellIs" dxfId="32" priority="33" operator="greaterThan">
      <formula>$H$28</formula>
    </cfRule>
  </conditionalFormatting>
  <conditionalFormatting sqref="I29:J29">
    <cfRule type="cellIs" dxfId="31" priority="32" operator="greaterThan">
      <formula>$H$29</formula>
    </cfRule>
  </conditionalFormatting>
  <conditionalFormatting sqref="I30:J30">
    <cfRule type="cellIs" dxfId="30" priority="31" operator="greaterThan">
      <formula>$H$30</formula>
    </cfRule>
  </conditionalFormatting>
  <conditionalFormatting sqref="I31:J31">
    <cfRule type="cellIs" dxfId="29" priority="30" operator="greaterThan">
      <formula>$H$31</formula>
    </cfRule>
  </conditionalFormatting>
  <conditionalFormatting sqref="I32:J32">
    <cfRule type="cellIs" dxfId="28" priority="29" operator="greaterThan">
      <formula>$H$32</formula>
    </cfRule>
  </conditionalFormatting>
  <conditionalFormatting sqref="M28:N28">
    <cfRule type="cellIs" dxfId="27" priority="28" operator="greaterThan">
      <formula>$L$28</formula>
    </cfRule>
  </conditionalFormatting>
  <conditionalFormatting sqref="M29:N29">
    <cfRule type="cellIs" dxfId="26" priority="27" operator="greaterThan">
      <formula>$L$29</formula>
    </cfRule>
  </conditionalFormatting>
  <conditionalFormatting sqref="M30:N30">
    <cfRule type="cellIs" dxfId="25" priority="26" operator="greaterThan">
      <formula>$L$30</formula>
    </cfRule>
  </conditionalFormatting>
  <conditionalFormatting sqref="M31:N31">
    <cfRule type="cellIs" dxfId="24" priority="25" operator="greaterThan">
      <formula>$L$31</formula>
    </cfRule>
  </conditionalFormatting>
  <conditionalFormatting sqref="M32:N32">
    <cfRule type="cellIs" dxfId="23" priority="24" operator="greaterThan">
      <formula>$L$32</formula>
    </cfRule>
  </conditionalFormatting>
  <conditionalFormatting sqref="Q28:R28">
    <cfRule type="cellIs" dxfId="22" priority="23" operator="greaterThan">
      <formula>$P$28</formula>
    </cfRule>
  </conditionalFormatting>
  <conditionalFormatting sqref="Q29:R29">
    <cfRule type="cellIs" dxfId="21" priority="22" operator="greaterThan">
      <formula>$P$29</formula>
    </cfRule>
  </conditionalFormatting>
  <conditionalFormatting sqref="Q30:R30">
    <cfRule type="cellIs" dxfId="20" priority="21" operator="greaterThan">
      <formula>$P$30</formula>
    </cfRule>
  </conditionalFormatting>
  <conditionalFormatting sqref="Q31:R31">
    <cfRule type="cellIs" dxfId="19" priority="20" operator="greaterThan">
      <formula>$P$31</formula>
    </cfRule>
  </conditionalFormatting>
  <conditionalFormatting sqref="Q32:R32">
    <cfRule type="cellIs" dxfId="18" priority="19" operator="greaterThan">
      <formula>$P$32</formula>
    </cfRule>
  </conditionalFormatting>
  <conditionalFormatting sqref="U28:V28">
    <cfRule type="cellIs" dxfId="17" priority="18" operator="greaterThan">
      <formula>$T$28</formula>
    </cfRule>
  </conditionalFormatting>
  <conditionalFormatting sqref="U29:V29">
    <cfRule type="cellIs" dxfId="16" priority="17" operator="greaterThan">
      <formula>$T$29</formula>
    </cfRule>
  </conditionalFormatting>
  <conditionalFormatting sqref="U30:V30">
    <cfRule type="cellIs" dxfId="15" priority="16" operator="greaterThan">
      <formula>$T$30</formula>
    </cfRule>
  </conditionalFormatting>
  <conditionalFormatting sqref="U31:V31">
    <cfRule type="cellIs" dxfId="14" priority="15" operator="greaterThan">
      <formula>$T$31</formula>
    </cfRule>
  </conditionalFormatting>
  <conditionalFormatting sqref="U32:V32">
    <cfRule type="cellIs" dxfId="13" priority="14" operator="greaterThan">
      <formula>$T$32</formula>
    </cfRule>
  </conditionalFormatting>
  <conditionalFormatting sqref="D33:F33">
    <cfRule type="expression" dxfId="12" priority="12" stopIfTrue="1">
      <formula>AND($D$28:$E$32=0)</formula>
    </cfRule>
    <cfRule type="cellIs" dxfId="11" priority="13" stopIfTrue="1" operator="greaterThan">
      <formula>$C$33</formula>
    </cfRule>
  </conditionalFormatting>
  <conditionalFormatting sqref="I33:J33">
    <cfRule type="expression" dxfId="10" priority="10" stopIfTrue="1">
      <formula>AND($I$28:$J$32=0)</formula>
    </cfRule>
    <cfRule type="cellIs" dxfId="9" priority="11" stopIfTrue="1" operator="greaterThan">
      <formula>$H$33</formula>
    </cfRule>
  </conditionalFormatting>
  <conditionalFormatting sqref="M33:N33">
    <cfRule type="expression" dxfId="8" priority="8" stopIfTrue="1">
      <formula>AND($M$28:$N$32=0)</formula>
    </cfRule>
    <cfRule type="cellIs" dxfId="7" priority="9" stopIfTrue="1" operator="greaterThan">
      <formula>$L$33</formula>
    </cfRule>
  </conditionalFormatting>
  <conditionalFormatting sqref="Q33:R33">
    <cfRule type="expression" dxfId="6" priority="6" stopIfTrue="1">
      <formula>AND($Q$28:$R$32=0)</formula>
    </cfRule>
    <cfRule type="cellIs" dxfId="5" priority="7" stopIfTrue="1" operator="greaterThan">
      <formula>$P$33</formula>
    </cfRule>
  </conditionalFormatting>
  <conditionalFormatting sqref="U33:V33">
    <cfRule type="expression" dxfId="4" priority="4" stopIfTrue="1">
      <formula>AND($U$28:$V$32=0)</formula>
    </cfRule>
    <cfRule type="cellIs" dxfId="3" priority="5" stopIfTrue="1" operator="greaterThan">
      <formula>$T$33</formula>
    </cfRule>
  </conditionalFormatting>
  <conditionalFormatting sqref="U34:V34">
    <cfRule type="cellIs" dxfId="2" priority="3" stopIfTrue="1" operator="greaterThan">
      <formula>$T$34</formula>
    </cfRule>
  </conditionalFormatting>
  <conditionalFormatting sqref="U34:V34">
    <cfRule type="expression" dxfId="1" priority="2" stopIfTrue="1">
      <formula>AND($D$28:$E$32=0,$I$28:$J$32=0,$M$28:$N$32=0,$Q$28:$R$32=0,$U$28:$V$32=0)</formula>
    </cfRule>
  </conditionalFormatting>
  <conditionalFormatting sqref="K7">
    <cfRule type="expression" dxfId="0" priority="1">
      <formula>$M$7&gt;0</formula>
    </cfRule>
  </conditionalFormatting>
  <dataValidations count="1">
    <dataValidation type="custom" allowBlank="1" showInputMessage="1" sqref="B3:C3">
      <formula1>#REF!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12" scale="97" orientation="landscape" r:id="rId1"/>
  <headerFooter alignWithMargins="0">
    <oddHeader>&amp;R令和５年４月現在</oddHeader>
    <oddFooter>&amp;C&amp;9株式会社&amp;"ＭＳ Ｐゴシック,太字"&amp;12宮日サービスセンター&amp;R&amp;9〒880-0812　&amp;10宮崎市高千穂通２丁目５番２５号&amp;9　　TEL 0985-24-6541 / FAX 0985-24-6570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W40"/>
  <sheetViews>
    <sheetView showGridLines="0" tabSelected="1" view="pageLayout" zoomScaleNormal="100" workbookViewId="0">
      <selection activeCell="B3" sqref="B3:C3"/>
    </sheetView>
  </sheetViews>
  <sheetFormatPr defaultColWidth="4" defaultRowHeight="13.5"/>
  <cols>
    <col min="1" max="1" width="4" style="1" customWidth="1"/>
    <col min="2" max="2" width="12.625" style="1" customWidth="1"/>
    <col min="3" max="3" width="8.75" style="1" customWidth="1"/>
    <col min="4" max="5" width="6.375" style="1" customWidth="1"/>
    <col min="6" max="6" width="6.375" style="1" hidden="1" customWidth="1"/>
    <col min="7" max="7" width="12.5" style="1" customWidth="1"/>
    <col min="8" max="8" width="8.75" style="1" customWidth="1"/>
    <col min="9" max="10" width="6.375" style="1" customWidth="1"/>
    <col min="11" max="11" width="12.5" style="1" customWidth="1"/>
    <col min="12" max="12" width="8.75" style="1" customWidth="1"/>
    <col min="13" max="14" width="6.375" style="1" customWidth="1"/>
    <col min="15" max="15" width="12.5" style="1" customWidth="1"/>
    <col min="16" max="16" width="8.75" style="1" customWidth="1"/>
    <col min="17" max="18" width="6.375" style="1" customWidth="1"/>
    <col min="19" max="19" width="12.5" style="1" customWidth="1"/>
    <col min="20" max="20" width="8.75" style="1" customWidth="1"/>
    <col min="21" max="22" width="6.375" style="1" customWidth="1"/>
    <col min="23" max="16384" width="4" style="1"/>
  </cols>
  <sheetData>
    <row r="1" spans="1:23" ht="6" customHeight="1"/>
    <row r="2" spans="1:23" ht="15.75" customHeight="1">
      <c r="B2" s="117" t="s">
        <v>22</v>
      </c>
      <c r="C2" s="117"/>
      <c r="D2" s="118" t="s">
        <v>41</v>
      </c>
      <c r="E2" s="119"/>
      <c r="F2" s="119"/>
      <c r="G2" s="120"/>
      <c r="H2" s="57" t="s">
        <v>23</v>
      </c>
      <c r="I2" s="118" t="s">
        <v>162</v>
      </c>
      <c r="J2" s="119"/>
      <c r="K2" s="119"/>
      <c r="L2" s="120"/>
      <c r="M2" s="118" t="s">
        <v>24</v>
      </c>
      <c r="N2" s="119"/>
      <c r="O2" s="119"/>
      <c r="P2" s="120"/>
      <c r="Q2" s="118" t="s">
        <v>42</v>
      </c>
      <c r="R2" s="119"/>
      <c r="S2" s="120"/>
      <c r="T2" s="118" t="s">
        <v>25</v>
      </c>
      <c r="U2" s="119"/>
      <c r="V2" s="120"/>
    </row>
    <row r="3" spans="1:23" ht="35.25" customHeight="1">
      <c r="B3" s="138"/>
      <c r="C3" s="138"/>
      <c r="D3" s="123" t="str">
        <f>IF(AND(SUM(宮崎市②!U35,都城市!U35,延岡市!U36,日南・串間!U38,'日向市 ･東臼杵･西臼杵郡'!U38,小林・えびの!U38,西都・児湯!U38,'北諸･西諸・東諸県郡 '!U38)=0),"",SUM(宮崎市②!U35,都城市!U35,延岡市!U36,日南・串間!U38,'日向市 ･東臼杵･西臼杵郡'!U38,小林・えびの!U38,西都・児湯!U38,'北諸･西諸・東諸県郡 '!U38))</f>
        <v/>
      </c>
      <c r="E3" s="124"/>
      <c r="F3" s="124"/>
      <c r="G3" s="125"/>
      <c r="H3" s="90"/>
      <c r="I3" s="132"/>
      <c r="J3" s="133"/>
      <c r="K3" s="133"/>
      <c r="L3" s="134"/>
      <c r="M3" s="132"/>
      <c r="N3" s="133"/>
      <c r="O3" s="133"/>
      <c r="P3" s="134"/>
      <c r="Q3" s="135"/>
      <c r="R3" s="136"/>
      <c r="S3" s="137"/>
      <c r="T3" s="135"/>
      <c r="U3" s="136"/>
      <c r="V3" s="137"/>
      <c r="W3" s="44"/>
    </row>
    <row r="4" spans="1:23" ht="39.75" customHeight="1">
      <c r="B4" s="16" t="s">
        <v>53</v>
      </c>
    </row>
    <row r="5" spans="1:23" ht="21" customHeight="1">
      <c r="A5" s="2"/>
      <c r="B5" s="118" t="s">
        <v>0</v>
      </c>
      <c r="C5" s="119"/>
      <c r="D5" s="120"/>
      <c r="E5" s="89" t="str">
        <f>+IF(COUNTIF(D7:E28,"&gt;0"),COUNTIF(D7:E28,"&gt;0"),"")</f>
        <v/>
      </c>
      <c r="F5" s="99"/>
      <c r="G5" s="118" t="s">
        <v>26</v>
      </c>
      <c r="H5" s="119"/>
      <c r="I5" s="120"/>
      <c r="J5" s="89" t="str">
        <f>+IF(COUNTIF(I7:J28,"&gt;0"),COUNTIF(I7:J28,"&gt;0"),"")</f>
        <v/>
      </c>
      <c r="K5" s="118" t="s">
        <v>27</v>
      </c>
      <c r="L5" s="119"/>
      <c r="M5" s="120"/>
      <c r="N5" s="89" t="str">
        <f>+IF(COUNTIF(M8:N18,"&gt;0")+COUNTIF(M21,"&gt;0"),COUNTIF(M8:N18,"&gt;0")+COUNTIF(M21,"&gt;0"),"")</f>
        <v/>
      </c>
      <c r="O5" s="118" t="s">
        <v>28</v>
      </c>
      <c r="P5" s="119"/>
      <c r="Q5" s="120"/>
      <c r="R5" s="89" t="str">
        <f>+IF(COUNTIF(Q7:R20,"&gt;0"),COUNTIF(Q7:R20,"&gt;0"),"")</f>
        <v/>
      </c>
      <c r="S5" s="118" t="s">
        <v>3</v>
      </c>
      <c r="T5" s="119"/>
      <c r="U5" s="120"/>
      <c r="V5" s="89" t="str">
        <f>+IF(COUNTIF(U7:V28,"&gt;0"),COUNTIF(U7:V28,"&gt;0"),"")</f>
        <v/>
      </c>
    </row>
    <row r="6" spans="1:23" ht="18" customHeight="1">
      <c r="A6" s="2"/>
      <c r="B6" s="17" t="s">
        <v>132</v>
      </c>
      <c r="C6" s="18" t="s">
        <v>1</v>
      </c>
      <c r="D6" s="121" t="s">
        <v>2</v>
      </c>
      <c r="E6" s="120"/>
      <c r="F6" s="104" t="s">
        <v>193</v>
      </c>
      <c r="G6" s="17" t="s">
        <v>132</v>
      </c>
      <c r="H6" s="18" t="s">
        <v>1</v>
      </c>
      <c r="I6" s="121" t="s">
        <v>2</v>
      </c>
      <c r="J6" s="120"/>
      <c r="K6" s="17" t="s">
        <v>132</v>
      </c>
      <c r="L6" s="18" t="s">
        <v>1</v>
      </c>
      <c r="M6" s="121" t="s">
        <v>2</v>
      </c>
      <c r="N6" s="120"/>
      <c r="O6" s="17" t="s">
        <v>132</v>
      </c>
      <c r="P6" s="18" t="s">
        <v>1</v>
      </c>
      <c r="Q6" s="121" t="s">
        <v>2</v>
      </c>
      <c r="R6" s="120"/>
      <c r="S6" s="17" t="s">
        <v>132</v>
      </c>
      <c r="T6" s="18" t="s">
        <v>1</v>
      </c>
      <c r="U6" s="121" t="s">
        <v>2</v>
      </c>
      <c r="V6" s="120"/>
    </row>
    <row r="7" spans="1:23" ht="18" customHeight="1">
      <c r="A7" s="2"/>
      <c r="B7" s="19" t="s">
        <v>11</v>
      </c>
      <c r="C7" s="13">
        <v>1790</v>
      </c>
      <c r="D7" s="115"/>
      <c r="E7" s="116"/>
      <c r="F7" s="100" t="str">
        <f ca="1">+IF(SUMIF(G7:V7,"（宮）",I7:V7),SUMIF(G7:V7,"（宮）",I7:V7),"")</f>
        <v/>
      </c>
      <c r="G7" s="7" t="s">
        <v>45</v>
      </c>
      <c r="H7" s="20">
        <v>180</v>
      </c>
      <c r="I7" s="115"/>
      <c r="J7" s="116"/>
      <c r="K7" s="28"/>
      <c r="L7" s="20"/>
      <c r="M7" s="115"/>
      <c r="N7" s="116"/>
      <c r="O7" s="28" t="s">
        <v>46</v>
      </c>
      <c r="P7" s="20">
        <v>350</v>
      </c>
      <c r="Q7" s="115"/>
      <c r="R7" s="116"/>
      <c r="S7" s="7" t="s">
        <v>45</v>
      </c>
      <c r="T7" s="92">
        <v>140</v>
      </c>
      <c r="U7" s="115"/>
      <c r="V7" s="116"/>
    </row>
    <row r="8" spans="1:23" ht="18" customHeight="1">
      <c r="A8" s="2"/>
      <c r="B8" s="5" t="s">
        <v>4</v>
      </c>
      <c r="C8" s="9">
        <v>1735</v>
      </c>
      <c r="D8" s="109"/>
      <c r="E8" s="110"/>
      <c r="F8" s="101" t="str">
        <f t="shared" ref="F8:F33" ca="1" si="0">+IF(SUMIF(G8:V8,"（宮）",I8:V8),SUMIF(G8:V8,"（宮）",I8:V8),"")</f>
        <v/>
      </c>
      <c r="G8" s="7" t="s">
        <v>45</v>
      </c>
      <c r="H8" s="9">
        <v>230</v>
      </c>
      <c r="I8" s="109"/>
      <c r="J8" s="110"/>
      <c r="K8" s="12" t="s">
        <v>46</v>
      </c>
      <c r="L8" s="9">
        <v>830</v>
      </c>
      <c r="M8" s="109"/>
      <c r="N8" s="110"/>
      <c r="O8" s="12" t="s">
        <v>49</v>
      </c>
      <c r="P8" s="9">
        <v>660</v>
      </c>
      <c r="Q8" s="109"/>
      <c r="R8" s="110"/>
      <c r="S8" s="7" t="s">
        <v>45</v>
      </c>
      <c r="T8" s="8">
        <v>220</v>
      </c>
      <c r="U8" s="109"/>
      <c r="V8" s="110"/>
    </row>
    <row r="9" spans="1:23" ht="18" customHeight="1">
      <c r="A9" s="2"/>
      <c r="B9" s="5" t="s">
        <v>159</v>
      </c>
      <c r="C9" s="9">
        <v>2100</v>
      </c>
      <c r="D9" s="109"/>
      <c r="E9" s="110"/>
      <c r="F9" s="101" t="str">
        <f t="shared" ca="1" si="0"/>
        <v/>
      </c>
      <c r="G9" s="7" t="s">
        <v>45</v>
      </c>
      <c r="H9" s="30">
        <v>240</v>
      </c>
      <c r="I9" s="109"/>
      <c r="J9" s="110"/>
      <c r="K9" s="12"/>
      <c r="L9" s="9"/>
      <c r="M9" s="109"/>
      <c r="N9" s="110"/>
      <c r="O9" s="12" t="s">
        <v>47</v>
      </c>
      <c r="P9" s="9">
        <v>450</v>
      </c>
      <c r="Q9" s="109"/>
      <c r="R9" s="110"/>
      <c r="S9" s="7" t="s">
        <v>45</v>
      </c>
      <c r="T9" s="8">
        <v>195</v>
      </c>
      <c r="U9" s="109"/>
      <c r="V9" s="110"/>
    </row>
    <row r="10" spans="1:23" ht="18" customHeight="1">
      <c r="A10" s="2"/>
      <c r="B10" s="5" t="s">
        <v>12</v>
      </c>
      <c r="C10" s="9">
        <v>2260</v>
      </c>
      <c r="D10" s="109"/>
      <c r="E10" s="110"/>
      <c r="F10" s="101" t="str">
        <f t="shared" ca="1" si="0"/>
        <v/>
      </c>
      <c r="G10" s="7" t="s">
        <v>45</v>
      </c>
      <c r="H10" s="9">
        <v>190</v>
      </c>
      <c r="I10" s="109"/>
      <c r="J10" s="110"/>
      <c r="K10" s="12"/>
      <c r="L10" s="9"/>
      <c r="M10" s="109"/>
      <c r="N10" s="110"/>
      <c r="O10" s="12" t="s">
        <v>50</v>
      </c>
      <c r="P10" s="9">
        <v>300</v>
      </c>
      <c r="Q10" s="109"/>
      <c r="R10" s="110"/>
      <c r="S10" s="7" t="s">
        <v>45</v>
      </c>
      <c r="T10" s="8">
        <v>325</v>
      </c>
      <c r="U10" s="109"/>
      <c r="V10" s="110"/>
    </row>
    <row r="11" spans="1:23" ht="18" customHeight="1">
      <c r="A11" s="2"/>
      <c r="B11" s="5" t="s">
        <v>51</v>
      </c>
      <c r="C11" s="9">
        <v>3280</v>
      </c>
      <c r="D11" s="109"/>
      <c r="E11" s="110"/>
      <c r="F11" s="101" t="str">
        <f t="shared" ca="1" si="0"/>
        <v/>
      </c>
      <c r="G11" s="7" t="s">
        <v>45</v>
      </c>
      <c r="H11" s="9">
        <v>370</v>
      </c>
      <c r="I11" s="109"/>
      <c r="J11" s="110"/>
      <c r="K11" s="7" t="s">
        <v>45</v>
      </c>
      <c r="L11" s="9">
        <v>46</v>
      </c>
      <c r="M11" s="109"/>
      <c r="N11" s="110"/>
      <c r="O11" s="12" t="s">
        <v>51</v>
      </c>
      <c r="P11" s="9">
        <v>170</v>
      </c>
      <c r="Q11" s="109"/>
      <c r="R11" s="110"/>
      <c r="S11" s="7" t="s">
        <v>45</v>
      </c>
      <c r="T11" s="8">
        <v>350</v>
      </c>
      <c r="U11" s="109"/>
      <c r="V11" s="110"/>
    </row>
    <row r="12" spans="1:23" ht="18" customHeight="1">
      <c r="A12" s="2"/>
      <c r="B12" s="5"/>
      <c r="C12" s="9"/>
      <c r="D12" s="109"/>
      <c r="E12" s="110"/>
      <c r="F12" s="101" t="str">
        <f t="shared" ca="1" si="0"/>
        <v/>
      </c>
      <c r="G12" s="7"/>
      <c r="H12" s="9"/>
      <c r="I12" s="109"/>
      <c r="J12" s="110"/>
      <c r="K12" s="12" t="s">
        <v>47</v>
      </c>
      <c r="L12" s="9">
        <v>1200</v>
      </c>
      <c r="M12" s="109"/>
      <c r="N12" s="110"/>
      <c r="O12" s="12" t="s">
        <v>43</v>
      </c>
      <c r="P12" s="9">
        <v>400</v>
      </c>
      <c r="Q12" s="109"/>
      <c r="R12" s="110"/>
      <c r="S12" s="12"/>
      <c r="T12" s="8"/>
      <c r="U12" s="109"/>
      <c r="V12" s="110"/>
    </row>
    <row r="13" spans="1:23" ht="18" customHeight="1">
      <c r="A13" s="2"/>
      <c r="B13" s="5" t="s">
        <v>13</v>
      </c>
      <c r="C13" s="9">
        <v>1790</v>
      </c>
      <c r="D13" s="109"/>
      <c r="E13" s="110"/>
      <c r="F13" s="101" t="str">
        <f t="shared" ca="1" si="0"/>
        <v/>
      </c>
      <c r="G13" s="7" t="s">
        <v>45</v>
      </c>
      <c r="H13" s="9">
        <v>130</v>
      </c>
      <c r="I13" s="109"/>
      <c r="J13" s="110"/>
      <c r="K13" s="31"/>
      <c r="L13" s="9"/>
      <c r="M13" s="109"/>
      <c r="N13" s="110"/>
      <c r="O13" s="12" t="s">
        <v>40</v>
      </c>
      <c r="P13" s="9">
        <v>350</v>
      </c>
      <c r="Q13" s="109"/>
      <c r="R13" s="110"/>
      <c r="S13" s="7" t="s">
        <v>45</v>
      </c>
      <c r="T13" s="8">
        <v>110</v>
      </c>
      <c r="U13" s="109"/>
      <c r="V13" s="110"/>
    </row>
    <row r="14" spans="1:23" ht="18" customHeight="1">
      <c r="A14" s="2"/>
      <c r="B14" s="5" t="s">
        <v>5</v>
      </c>
      <c r="C14" s="9">
        <v>5505</v>
      </c>
      <c r="D14" s="109"/>
      <c r="E14" s="110"/>
      <c r="F14" s="101" t="str">
        <f t="shared" ca="1" si="0"/>
        <v/>
      </c>
      <c r="G14" s="7" t="s">
        <v>45</v>
      </c>
      <c r="H14" s="9">
        <v>280</v>
      </c>
      <c r="I14" s="109"/>
      <c r="J14" s="110"/>
      <c r="K14" s="7" t="s">
        <v>45</v>
      </c>
      <c r="L14" s="9">
        <v>52</v>
      </c>
      <c r="M14" s="109"/>
      <c r="N14" s="110"/>
      <c r="O14" s="5" t="s">
        <v>18</v>
      </c>
      <c r="P14" s="9">
        <v>300</v>
      </c>
      <c r="Q14" s="109"/>
      <c r="R14" s="110"/>
      <c r="S14" s="7" t="s">
        <v>45</v>
      </c>
      <c r="T14" s="8">
        <v>125</v>
      </c>
      <c r="U14" s="109"/>
      <c r="V14" s="110"/>
    </row>
    <row r="15" spans="1:23" ht="18" customHeight="1">
      <c r="A15" s="2"/>
      <c r="B15" s="5" t="s">
        <v>6</v>
      </c>
      <c r="C15" s="9">
        <v>1805</v>
      </c>
      <c r="D15" s="109"/>
      <c r="E15" s="110"/>
      <c r="F15" s="101" t="str">
        <f t="shared" ca="1" si="0"/>
        <v/>
      </c>
      <c r="G15" s="7" t="s">
        <v>45</v>
      </c>
      <c r="H15" s="9">
        <v>130</v>
      </c>
      <c r="I15" s="109"/>
      <c r="J15" s="110"/>
      <c r="K15" s="7" t="s">
        <v>45</v>
      </c>
      <c r="L15" s="9">
        <v>34</v>
      </c>
      <c r="M15" s="109"/>
      <c r="N15" s="110"/>
      <c r="O15" s="12" t="s">
        <v>48</v>
      </c>
      <c r="P15" s="9">
        <v>840</v>
      </c>
      <c r="Q15" s="109"/>
      <c r="R15" s="110"/>
      <c r="S15" s="7" t="s">
        <v>45</v>
      </c>
      <c r="T15" s="8">
        <v>75</v>
      </c>
      <c r="U15" s="109"/>
      <c r="V15" s="110"/>
    </row>
    <row r="16" spans="1:23" ht="18" customHeight="1">
      <c r="A16" s="2"/>
      <c r="B16" s="5" t="s">
        <v>18</v>
      </c>
      <c r="C16" s="9">
        <v>2780</v>
      </c>
      <c r="D16" s="109"/>
      <c r="E16" s="110"/>
      <c r="F16" s="101" t="str">
        <f t="shared" ca="1" si="0"/>
        <v/>
      </c>
      <c r="G16" s="7" t="s">
        <v>45</v>
      </c>
      <c r="H16" s="8">
        <v>200</v>
      </c>
      <c r="I16" s="109"/>
      <c r="J16" s="110"/>
      <c r="K16" s="7" t="s">
        <v>45</v>
      </c>
      <c r="L16" s="9">
        <v>48</v>
      </c>
      <c r="M16" s="109"/>
      <c r="N16" s="110"/>
      <c r="O16" s="12" t="s">
        <v>44</v>
      </c>
      <c r="P16" s="9">
        <v>680</v>
      </c>
      <c r="Q16" s="109"/>
      <c r="R16" s="110"/>
      <c r="S16" s="7" t="s">
        <v>45</v>
      </c>
      <c r="T16" s="8">
        <v>85</v>
      </c>
      <c r="U16" s="109"/>
      <c r="V16" s="110"/>
    </row>
    <row r="17" spans="1:22" ht="18" customHeight="1">
      <c r="A17" s="2"/>
      <c r="B17" s="5" t="s">
        <v>7</v>
      </c>
      <c r="C17" s="9">
        <v>2475</v>
      </c>
      <c r="D17" s="109"/>
      <c r="E17" s="110"/>
      <c r="F17" s="101" t="str">
        <f t="shared" ca="1" si="0"/>
        <v/>
      </c>
      <c r="G17" s="7" t="s">
        <v>45</v>
      </c>
      <c r="H17" s="9">
        <v>140</v>
      </c>
      <c r="I17" s="109"/>
      <c r="J17" s="110"/>
      <c r="K17" s="7" t="s">
        <v>45</v>
      </c>
      <c r="L17" s="9">
        <v>32</v>
      </c>
      <c r="M17" s="109"/>
      <c r="N17" s="110"/>
      <c r="O17" s="12" t="s">
        <v>39</v>
      </c>
      <c r="P17" s="9">
        <v>180</v>
      </c>
      <c r="Q17" s="109"/>
      <c r="R17" s="110"/>
      <c r="S17" s="7" t="s">
        <v>45</v>
      </c>
      <c r="T17" s="8">
        <v>75</v>
      </c>
      <c r="U17" s="109"/>
      <c r="V17" s="110"/>
    </row>
    <row r="18" spans="1:22" ht="18" customHeight="1">
      <c r="A18" s="2"/>
      <c r="B18" s="5" t="s">
        <v>14</v>
      </c>
      <c r="C18" s="9">
        <v>3180</v>
      </c>
      <c r="D18" s="109"/>
      <c r="E18" s="110"/>
      <c r="F18" s="101" t="str">
        <f t="shared" ca="1" si="0"/>
        <v/>
      </c>
      <c r="G18" s="7" t="s">
        <v>45</v>
      </c>
      <c r="H18" s="9">
        <v>270</v>
      </c>
      <c r="I18" s="109"/>
      <c r="J18" s="110"/>
      <c r="K18" s="7" t="s">
        <v>45</v>
      </c>
      <c r="L18" s="9">
        <v>23</v>
      </c>
      <c r="M18" s="109"/>
      <c r="N18" s="110"/>
      <c r="O18" s="12" t="s">
        <v>52</v>
      </c>
      <c r="P18" s="9">
        <v>850</v>
      </c>
      <c r="Q18" s="109"/>
      <c r="R18" s="110"/>
      <c r="S18" s="7" t="s">
        <v>45</v>
      </c>
      <c r="T18" s="8">
        <v>110</v>
      </c>
      <c r="U18" s="109"/>
      <c r="V18" s="110"/>
    </row>
    <row r="19" spans="1:22" ht="18" customHeight="1">
      <c r="A19" s="2"/>
      <c r="B19" s="5" t="s">
        <v>15</v>
      </c>
      <c r="C19" s="9">
        <v>2290</v>
      </c>
      <c r="D19" s="109"/>
      <c r="E19" s="110"/>
      <c r="F19" s="101" t="str">
        <f t="shared" ca="1" si="0"/>
        <v/>
      </c>
      <c r="G19" s="7" t="s">
        <v>45</v>
      </c>
      <c r="H19" s="21">
        <v>240</v>
      </c>
      <c r="I19" s="109"/>
      <c r="J19" s="110"/>
      <c r="K19" s="7" t="s">
        <v>45</v>
      </c>
      <c r="L19" s="9">
        <v>34</v>
      </c>
      <c r="M19" s="109"/>
      <c r="N19" s="110"/>
      <c r="O19" s="12" t="s">
        <v>31</v>
      </c>
      <c r="P19" s="9">
        <v>400</v>
      </c>
      <c r="Q19" s="109"/>
      <c r="R19" s="110"/>
      <c r="S19" s="7" t="s">
        <v>45</v>
      </c>
      <c r="T19" s="8">
        <v>75</v>
      </c>
      <c r="U19" s="109"/>
      <c r="V19" s="110"/>
    </row>
    <row r="20" spans="1:22" ht="18" customHeight="1">
      <c r="A20" s="2"/>
      <c r="B20" s="5" t="s">
        <v>160</v>
      </c>
      <c r="C20" s="9">
        <v>4730</v>
      </c>
      <c r="D20" s="109"/>
      <c r="E20" s="110"/>
      <c r="F20" s="101" t="str">
        <f t="shared" ca="1" si="0"/>
        <v/>
      </c>
      <c r="G20" s="7" t="s">
        <v>45</v>
      </c>
      <c r="H20" s="9">
        <v>260</v>
      </c>
      <c r="I20" s="109"/>
      <c r="J20" s="110"/>
      <c r="K20" s="7" t="s">
        <v>45</v>
      </c>
      <c r="L20" s="9">
        <v>48</v>
      </c>
      <c r="M20" s="109"/>
      <c r="N20" s="110"/>
      <c r="O20" s="12" t="s">
        <v>34</v>
      </c>
      <c r="P20" s="9">
        <v>50</v>
      </c>
      <c r="Q20" s="109"/>
      <c r="R20" s="110"/>
      <c r="S20" s="7" t="s">
        <v>45</v>
      </c>
      <c r="T20" s="8">
        <v>165</v>
      </c>
      <c r="U20" s="109"/>
      <c r="V20" s="110"/>
    </row>
    <row r="21" spans="1:22" ht="18" customHeight="1">
      <c r="A21" s="2"/>
      <c r="B21" s="5" t="s">
        <v>16</v>
      </c>
      <c r="C21" s="9">
        <v>2300</v>
      </c>
      <c r="D21" s="109"/>
      <c r="E21" s="110"/>
      <c r="F21" s="101" t="str">
        <f t="shared" ca="1" si="0"/>
        <v/>
      </c>
      <c r="G21" s="7" t="s">
        <v>45</v>
      </c>
      <c r="H21" s="9">
        <v>100</v>
      </c>
      <c r="I21" s="109"/>
      <c r="J21" s="110"/>
      <c r="K21" s="7" t="s">
        <v>45</v>
      </c>
      <c r="L21" s="9">
        <v>15</v>
      </c>
      <c r="M21" s="109"/>
      <c r="N21" s="110"/>
      <c r="O21" s="12"/>
      <c r="P21" s="9"/>
      <c r="Q21" s="109"/>
      <c r="R21" s="110"/>
      <c r="S21" s="7" t="s">
        <v>45</v>
      </c>
      <c r="T21" s="8">
        <v>135</v>
      </c>
      <c r="U21" s="109"/>
      <c r="V21" s="110"/>
    </row>
    <row r="22" spans="1:22" ht="18" customHeight="1">
      <c r="A22" s="2"/>
      <c r="B22" s="5" t="s">
        <v>158</v>
      </c>
      <c r="C22" s="9">
        <v>3320</v>
      </c>
      <c r="D22" s="109"/>
      <c r="E22" s="110"/>
      <c r="F22" s="101" t="str">
        <f t="shared" ca="1" si="0"/>
        <v/>
      </c>
      <c r="G22" s="7" t="s">
        <v>45</v>
      </c>
      <c r="H22" s="9">
        <v>260</v>
      </c>
      <c r="I22" s="109"/>
      <c r="J22" s="110"/>
      <c r="K22" s="7" t="s">
        <v>45</v>
      </c>
      <c r="L22" s="9">
        <v>61</v>
      </c>
      <c r="M22" s="109"/>
      <c r="N22" s="110"/>
      <c r="O22" s="12"/>
      <c r="P22" s="9"/>
      <c r="Q22" s="109"/>
      <c r="R22" s="110"/>
      <c r="S22" s="7" t="s">
        <v>45</v>
      </c>
      <c r="T22" s="8">
        <v>110</v>
      </c>
      <c r="U22" s="109"/>
      <c r="V22" s="110"/>
    </row>
    <row r="23" spans="1:22" ht="18" customHeight="1">
      <c r="A23" s="2"/>
      <c r="B23" s="5" t="s">
        <v>8</v>
      </c>
      <c r="C23" s="9">
        <v>1540</v>
      </c>
      <c r="D23" s="109"/>
      <c r="E23" s="110"/>
      <c r="F23" s="101" t="str">
        <f t="shared" ca="1" si="0"/>
        <v/>
      </c>
      <c r="G23" s="7" t="s">
        <v>45</v>
      </c>
      <c r="H23" s="9">
        <v>160</v>
      </c>
      <c r="I23" s="109"/>
      <c r="J23" s="110"/>
      <c r="K23" s="12"/>
      <c r="L23" s="9"/>
      <c r="M23" s="109"/>
      <c r="N23" s="110"/>
      <c r="O23" s="12"/>
      <c r="P23" s="9"/>
      <c r="Q23" s="109"/>
      <c r="R23" s="110"/>
      <c r="S23" s="7" t="s">
        <v>45</v>
      </c>
      <c r="T23" s="8">
        <v>25</v>
      </c>
      <c r="U23" s="109"/>
      <c r="V23" s="110"/>
    </row>
    <row r="24" spans="1:22" ht="18" customHeight="1">
      <c r="A24" s="2"/>
      <c r="B24" s="5" t="s">
        <v>19</v>
      </c>
      <c r="C24" s="9">
        <v>2030</v>
      </c>
      <c r="D24" s="109"/>
      <c r="E24" s="110"/>
      <c r="F24" s="101" t="str">
        <f t="shared" ca="1" si="0"/>
        <v/>
      </c>
      <c r="G24" s="7" t="s">
        <v>45</v>
      </c>
      <c r="H24" s="8">
        <v>170</v>
      </c>
      <c r="I24" s="109"/>
      <c r="J24" s="110"/>
      <c r="K24" s="7" t="s">
        <v>45</v>
      </c>
      <c r="L24" s="9">
        <v>35</v>
      </c>
      <c r="M24" s="109"/>
      <c r="N24" s="110"/>
      <c r="O24" s="12"/>
      <c r="P24" s="9"/>
      <c r="Q24" s="109"/>
      <c r="R24" s="110"/>
      <c r="S24" s="7" t="s">
        <v>45</v>
      </c>
      <c r="T24" s="8">
        <v>55</v>
      </c>
      <c r="U24" s="109"/>
      <c r="V24" s="110"/>
    </row>
    <row r="25" spans="1:22" ht="18" customHeight="1">
      <c r="A25" s="2"/>
      <c r="B25" s="5" t="s">
        <v>20</v>
      </c>
      <c r="C25" s="9">
        <v>1795</v>
      </c>
      <c r="D25" s="109"/>
      <c r="E25" s="110"/>
      <c r="F25" s="101" t="str">
        <f t="shared" ca="1" si="0"/>
        <v/>
      </c>
      <c r="G25" s="7" t="s">
        <v>45</v>
      </c>
      <c r="H25" s="9">
        <v>190</v>
      </c>
      <c r="I25" s="109"/>
      <c r="J25" s="110"/>
      <c r="K25" s="7" t="s">
        <v>45</v>
      </c>
      <c r="L25" s="9">
        <v>34</v>
      </c>
      <c r="M25" s="109"/>
      <c r="N25" s="110"/>
      <c r="O25" s="12"/>
      <c r="P25" s="9"/>
      <c r="Q25" s="109"/>
      <c r="R25" s="110"/>
      <c r="S25" s="7" t="s">
        <v>45</v>
      </c>
      <c r="T25" s="8">
        <v>40</v>
      </c>
      <c r="U25" s="109"/>
      <c r="V25" s="110"/>
    </row>
    <row r="26" spans="1:22" ht="18" customHeight="1">
      <c r="A26" s="2"/>
      <c r="B26" s="5" t="s">
        <v>9</v>
      </c>
      <c r="C26" s="9">
        <v>1280</v>
      </c>
      <c r="D26" s="109"/>
      <c r="E26" s="110"/>
      <c r="F26" s="101" t="str">
        <f t="shared" ca="1" si="0"/>
        <v/>
      </c>
      <c r="G26" s="7" t="s">
        <v>45</v>
      </c>
      <c r="H26" s="9">
        <v>220</v>
      </c>
      <c r="I26" s="109"/>
      <c r="J26" s="110"/>
      <c r="K26" s="7" t="s">
        <v>45</v>
      </c>
      <c r="L26" s="9">
        <v>45</v>
      </c>
      <c r="M26" s="109"/>
      <c r="N26" s="110"/>
      <c r="O26" s="12"/>
      <c r="P26" s="9"/>
      <c r="Q26" s="109"/>
      <c r="R26" s="110"/>
      <c r="S26" s="7" t="s">
        <v>45</v>
      </c>
      <c r="T26" s="8">
        <v>60</v>
      </c>
      <c r="U26" s="109"/>
      <c r="V26" s="110"/>
    </row>
    <row r="27" spans="1:22" ht="18" customHeight="1">
      <c r="A27" s="2"/>
      <c r="B27" s="5" t="s">
        <v>17</v>
      </c>
      <c r="C27" s="9">
        <v>1600</v>
      </c>
      <c r="D27" s="109"/>
      <c r="E27" s="110"/>
      <c r="F27" s="101" t="str">
        <f t="shared" ca="1" si="0"/>
        <v/>
      </c>
      <c r="G27" s="7" t="s">
        <v>45</v>
      </c>
      <c r="H27" s="21">
        <v>120</v>
      </c>
      <c r="I27" s="109"/>
      <c r="J27" s="110"/>
      <c r="K27" s="12"/>
      <c r="L27" s="9"/>
      <c r="M27" s="109"/>
      <c r="N27" s="110"/>
      <c r="O27" s="12"/>
      <c r="P27" s="9"/>
      <c r="Q27" s="109"/>
      <c r="R27" s="110"/>
      <c r="S27" s="7" t="s">
        <v>45</v>
      </c>
      <c r="T27" s="8">
        <v>70</v>
      </c>
      <c r="U27" s="109"/>
      <c r="V27" s="110"/>
    </row>
    <row r="28" spans="1:22" ht="18" customHeight="1">
      <c r="A28" s="2"/>
      <c r="B28" s="5" t="s">
        <v>10</v>
      </c>
      <c r="C28" s="9">
        <v>2635</v>
      </c>
      <c r="D28" s="109"/>
      <c r="E28" s="110"/>
      <c r="F28" s="101" t="str">
        <f t="shared" ca="1" si="0"/>
        <v/>
      </c>
      <c r="G28" s="7" t="s">
        <v>45</v>
      </c>
      <c r="H28" s="21">
        <v>250</v>
      </c>
      <c r="I28" s="109"/>
      <c r="J28" s="110"/>
      <c r="K28" s="7" t="s">
        <v>45</v>
      </c>
      <c r="L28" s="9">
        <v>42</v>
      </c>
      <c r="M28" s="109"/>
      <c r="N28" s="110"/>
      <c r="O28" s="12"/>
      <c r="P28" s="9"/>
      <c r="Q28" s="109"/>
      <c r="R28" s="110"/>
      <c r="S28" s="7" t="s">
        <v>45</v>
      </c>
      <c r="T28" s="8">
        <v>75</v>
      </c>
      <c r="U28" s="109"/>
      <c r="V28" s="110"/>
    </row>
    <row r="29" spans="1:22" ht="18" customHeight="1">
      <c r="A29" s="2"/>
      <c r="B29" s="5"/>
      <c r="C29" s="9"/>
      <c r="D29" s="109"/>
      <c r="E29" s="110"/>
      <c r="F29" s="101" t="str">
        <f t="shared" ca="1" si="0"/>
        <v/>
      </c>
      <c r="G29" s="12"/>
      <c r="H29" s="21"/>
      <c r="I29" s="109"/>
      <c r="J29" s="110"/>
      <c r="K29" s="12"/>
      <c r="L29" s="9"/>
      <c r="M29" s="109"/>
      <c r="N29" s="110"/>
      <c r="O29" s="12"/>
      <c r="P29" s="9"/>
      <c r="Q29" s="109"/>
      <c r="R29" s="110"/>
      <c r="S29" s="7"/>
      <c r="T29" s="8"/>
      <c r="U29" s="109"/>
      <c r="V29" s="110"/>
    </row>
    <row r="30" spans="1:22" ht="18" customHeight="1">
      <c r="A30" s="2"/>
      <c r="B30" s="5"/>
      <c r="C30" s="9"/>
      <c r="D30" s="109"/>
      <c r="E30" s="110"/>
      <c r="F30" s="101" t="str">
        <f t="shared" ca="1" si="0"/>
        <v/>
      </c>
      <c r="G30" s="12"/>
      <c r="H30" s="21"/>
      <c r="I30" s="109"/>
      <c r="J30" s="110"/>
      <c r="K30" s="12"/>
      <c r="L30" s="9"/>
      <c r="M30" s="109"/>
      <c r="N30" s="110"/>
      <c r="O30" s="12"/>
      <c r="P30" s="9"/>
      <c r="Q30" s="109"/>
      <c r="R30" s="110"/>
      <c r="S30" s="7"/>
      <c r="T30" s="8"/>
      <c r="U30" s="109"/>
      <c r="V30" s="110"/>
    </row>
    <row r="31" spans="1:22" ht="18" customHeight="1">
      <c r="A31" s="2"/>
      <c r="B31" s="5"/>
      <c r="C31" s="9"/>
      <c r="D31" s="109"/>
      <c r="E31" s="110"/>
      <c r="F31" s="101" t="str">
        <f t="shared" ca="1" si="0"/>
        <v/>
      </c>
      <c r="G31" s="12"/>
      <c r="H31" s="21"/>
      <c r="I31" s="109"/>
      <c r="J31" s="110"/>
      <c r="K31" s="12"/>
      <c r="L31" s="9"/>
      <c r="M31" s="109"/>
      <c r="N31" s="110"/>
      <c r="O31" s="12"/>
      <c r="P31" s="9"/>
      <c r="Q31" s="109"/>
      <c r="R31" s="110"/>
      <c r="S31" s="7"/>
      <c r="T31" s="8"/>
      <c r="U31" s="109"/>
      <c r="V31" s="110"/>
    </row>
    <row r="32" spans="1:22" ht="18" customHeight="1">
      <c r="A32" s="2"/>
      <c r="B32" s="5"/>
      <c r="C32" s="9"/>
      <c r="D32" s="109"/>
      <c r="E32" s="110"/>
      <c r="F32" s="101" t="str">
        <f t="shared" ca="1" si="0"/>
        <v/>
      </c>
      <c r="G32" s="12"/>
      <c r="H32" s="21"/>
      <c r="I32" s="109"/>
      <c r="J32" s="110"/>
      <c r="K32" s="12"/>
      <c r="L32" s="9"/>
      <c r="M32" s="109"/>
      <c r="N32" s="110"/>
      <c r="O32" s="12"/>
      <c r="P32" s="9"/>
      <c r="Q32" s="109"/>
      <c r="R32" s="110"/>
      <c r="S32" s="12"/>
      <c r="T32" s="8"/>
      <c r="U32" s="109"/>
      <c r="V32" s="110"/>
    </row>
    <row r="33" spans="1:22" ht="18" customHeight="1">
      <c r="A33" s="2"/>
      <c r="B33" s="5"/>
      <c r="C33" s="6"/>
      <c r="D33" s="109"/>
      <c r="E33" s="110"/>
      <c r="F33" s="101" t="str">
        <f t="shared" ca="1" si="0"/>
        <v/>
      </c>
      <c r="G33" s="12"/>
      <c r="H33" s="21"/>
      <c r="I33" s="109"/>
      <c r="J33" s="110"/>
      <c r="K33" s="12"/>
      <c r="L33" s="9"/>
      <c r="M33" s="109"/>
      <c r="N33" s="110"/>
      <c r="O33" s="12"/>
      <c r="P33" s="9"/>
      <c r="Q33" s="109"/>
      <c r="R33" s="110"/>
      <c r="S33" s="12"/>
      <c r="T33" s="8"/>
      <c r="U33" s="109"/>
      <c r="V33" s="110"/>
    </row>
    <row r="34" spans="1:22" ht="18" customHeight="1" thickBot="1">
      <c r="A34" s="2"/>
      <c r="B34" s="34" t="s">
        <v>29</v>
      </c>
      <c r="C34" s="35">
        <f>SUM(C7:C33)</f>
        <v>52220</v>
      </c>
      <c r="D34" s="113" t="str">
        <f>IF(SUM(D7:D33),SUM(D7:D33),"")</f>
        <v/>
      </c>
      <c r="E34" s="114"/>
      <c r="F34" s="102"/>
      <c r="G34" s="34" t="s">
        <v>29</v>
      </c>
      <c r="H34" s="36">
        <f>SUM(H7:H33)</f>
        <v>4330</v>
      </c>
      <c r="I34" s="113" t="str">
        <f>IF(SUM(I7:I33),SUM(I7:I33),"")</f>
        <v/>
      </c>
      <c r="J34" s="114"/>
      <c r="K34" s="34" t="s">
        <v>29</v>
      </c>
      <c r="L34" s="36">
        <f>SUM(L7:L33)</f>
        <v>2579</v>
      </c>
      <c r="M34" s="113" t="str">
        <f>IF(SUM(M7:M33),SUM(M7:M33),"")</f>
        <v/>
      </c>
      <c r="N34" s="114"/>
      <c r="O34" s="34" t="s">
        <v>29</v>
      </c>
      <c r="P34" s="36">
        <f>SUM(P7:P33)</f>
        <v>5980</v>
      </c>
      <c r="Q34" s="113" t="str">
        <f>IF(SUM(Q7:Q33),SUM(Q7:Q33),"")</f>
        <v/>
      </c>
      <c r="R34" s="114"/>
      <c r="S34" s="34" t="s">
        <v>29</v>
      </c>
      <c r="T34" s="35">
        <f>SUM(T7:T33)</f>
        <v>2620</v>
      </c>
      <c r="U34" s="113" t="str">
        <f>IF(SUM(U7:U33),SUM(U7:U33),"")</f>
        <v/>
      </c>
      <c r="V34" s="114"/>
    </row>
    <row r="35" spans="1:22" ht="18" customHeight="1" thickTop="1">
      <c r="A35" s="3"/>
      <c r="B35" s="10" t="s">
        <v>21</v>
      </c>
      <c r="C35" s="37">
        <f>SUM(宮崎市①!C34+宮崎市②!C33)</f>
        <v>77140</v>
      </c>
      <c r="D35" s="139" t="str">
        <f>IF(SUM(宮崎市①!D34,宮崎市②!D33),SUM(宮崎市①!D34,宮崎市②!D33),"")</f>
        <v/>
      </c>
      <c r="E35" s="140"/>
      <c r="F35" s="103"/>
      <c r="G35" s="10" t="s">
        <v>21</v>
      </c>
      <c r="H35" s="37">
        <f>SUM(宮崎市①!H34+宮崎市②!H33)</f>
        <v>5855</v>
      </c>
      <c r="I35" s="139" t="str">
        <f>IF(SUM(宮崎市①!I34,宮崎市②!I33),SUM(宮崎市①!I34,宮崎市②!I33),"")</f>
        <v/>
      </c>
      <c r="J35" s="140"/>
      <c r="K35" s="10" t="s">
        <v>21</v>
      </c>
      <c r="L35" s="37">
        <f>SUM(宮崎市①!L34+宮崎市②!L33)</f>
        <v>2861</v>
      </c>
      <c r="M35" s="139" t="str">
        <f>IF(SUM(宮崎市①!M34,宮崎市②!M33),SUM(宮崎市①!M34,宮崎市②!M33),"")</f>
        <v/>
      </c>
      <c r="N35" s="140"/>
      <c r="O35" s="10" t="s">
        <v>21</v>
      </c>
      <c r="P35" s="37">
        <f>SUM(宮崎市①!P34+宮崎市②!P33)</f>
        <v>7259</v>
      </c>
      <c r="Q35" s="139" t="str">
        <f>IF(SUM(宮崎市①!Q34,宮崎市②!Q33),SUM(宮崎市①!Q34,宮崎市②!Q33),"")</f>
        <v/>
      </c>
      <c r="R35" s="140"/>
      <c r="S35" s="10" t="s">
        <v>21</v>
      </c>
      <c r="T35" s="37">
        <f>SUM(宮崎市①!T34+宮崎市②!T33)</f>
        <v>3160</v>
      </c>
      <c r="U35" s="139" t="str">
        <f>IF(SUM(宮崎市①!U34,宮崎市②!U33),SUM(宮崎市①!U34,宮崎市②!U33),"")</f>
        <v/>
      </c>
      <c r="V35" s="140"/>
    </row>
    <row r="36" spans="1:22" ht="18" customHeight="1">
      <c r="A36" s="2"/>
      <c r="B36" s="22"/>
      <c r="C36" s="23"/>
      <c r="D36" s="47"/>
      <c r="E36" s="48"/>
      <c r="F36" s="48"/>
      <c r="G36" s="23"/>
      <c r="H36" s="24"/>
      <c r="I36" s="25"/>
      <c r="J36" s="23"/>
      <c r="K36" s="23"/>
      <c r="L36" s="24"/>
      <c r="M36" s="25"/>
      <c r="N36" s="23"/>
      <c r="O36" s="23"/>
      <c r="P36" s="24"/>
      <c r="Q36" s="25"/>
      <c r="R36" s="26"/>
      <c r="S36" s="11" t="s">
        <v>134</v>
      </c>
      <c r="T36" s="27">
        <f>C35+H35+L35+P35+T35</f>
        <v>96275</v>
      </c>
      <c r="U36" s="111" t="str">
        <f>IF(AND(SUM(D35,I35,M35,Q35,U35)=0),"",SUM(D35,I35,M35,Q35,U35))</f>
        <v/>
      </c>
      <c r="V36" s="112"/>
    </row>
    <row r="37" spans="1:22" ht="18" customHeight="1">
      <c r="B37" s="4" t="s">
        <v>130</v>
      </c>
    </row>
    <row r="38" spans="1:22" ht="18" customHeight="1"/>
    <row r="39" spans="1:22" ht="18" customHeight="1"/>
    <row r="40" spans="1:22" ht="18" customHeight="1"/>
  </sheetData>
  <sheetProtection algorithmName="SHA-512" hashValue="RuJ9MCECKcR1FK7e9prUrejaVreYRk7hjSuKwexIKtMynbia4TNAAJqtXsBOJuyG1rMR3IcxeDVp7iNWkP9iUQ==" saltValue="eOpsiJP/ftLehgzzIif4CA==" spinCount="100000" sheet="1" objects="1" scenarios="1"/>
  <dataConsolidate/>
  <mergeCells count="168">
    <mergeCell ref="U36:V36"/>
    <mergeCell ref="I3:L3"/>
    <mergeCell ref="I2:L2"/>
    <mergeCell ref="D35:E35"/>
    <mergeCell ref="I35:J35"/>
    <mergeCell ref="M35:N35"/>
    <mergeCell ref="Q35:R35"/>
    <mergeCell ref="U35:V35"/>
    <mergeCell ref="U30:V30"/>
    <mergeCell ref="U31:V31"/>
    <mergeCell ref="U32:V32"/>
    <mergeCell ref="U33:V33"/>
    <mergeCell ref="D34:E34"/>
    <mergeCell ref="I34:J34"/>
    <mergeCell ref="M34:N34"/>
    <mergeCell ref="Q34:R34"/>
    <mergeCell ref="U34:V34"/>
    <mergeCell ref="U25:V25"/>
    <mergeCell ref="U26:V26"/>
    <mergeCell ref="U27:V27"/>
    <mergeCell ref="U28:V28"/>
    <mergeCell ref="U29:V29"/>
    <mergeCell ref="U20:V20"/>
    <mergeCell ref="U21:V21"/>
    <mergeCell ref="U22:V22"/>
    <mergeCell ref="U23:V23"/>
    <mergeCell ref="U24:V24"/>
    <mergeCell ref="Q31:R31"/>
    <mergeCell ref="Q32:R32"/>
    <mergeCell ref="Q33:R33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Q26:R26"/>
    <mergeCell ref="Q27:R27"/>
    <mergeCell ref="Q28:R28"/>
    <mergeCell ref="Q29:R29"/>
    <mergeCell ref="Q30:R30"/>
    <mergeCell ref="Q21:R21"/>
    <mergeCell ref="Q22:R22"/>
    <mergeCell ref="Q23:R23"/>
    <mergeCell ref="Q24:R24"/>
    <mergeCell ref="Q25:R25"/>
    <mergeCell ref="Q16:R16"/>
    <mergeCell ref="Q17:R17"/>
    <mergeCell ref="Q18:R18"/>
    <mergeCell ref="Q19:R19"/>
    <mergeCell ref="Q20:R20"/>
    <mergeCell ref="M33:N33"/>
    <mergeCell ref="M24:N24"/>
    <mergeCell ref="M25:N25"/>
    <mergeCell ref="M26:N26"/>
    <mergeCell ref="M27:N27"/>
    <mergeCell ref="M28:N28"/>
    <mergeCell ref="M19:N19"/>
    <mergeCell ref="M20:N20"/>
    <mergeCell ref="M21:N21"/>
    <mergeCell ref="M22:N22"/>
    <mergeCell ref="M23:N23"/>
    <mergeCell ref="M29:N29"/>
    <mergeCell ref="M30:N30"/>
    <mergeCell ref="M31:N31"/>
    <mergeCell ref="M32:N32"/>
    <mergeCell ref="I30:J30"/>
    <mergeCell ref="I31:J31"/>
    <mergeCell ref="I32:J32"/>
    <mergeCell ref="I33:J33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I25:J25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D31:E31"/>
    <mergeCell ref="D32:E32"/>
    <mergeCell ref="D33:E33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U6:V6"/>
    <mergeCell ref="D7:E7"/>
    <mergeCell ref="D8:E8"/>
    <mergeCell ref="D9:E9"/>
    <mergeCell ref="D10:E10"/>
    <mergeCell ref="Q7:R7"/>
    <mergeCell ref="Q8:R8"/>
    <mergeCell ref="Q9:R9"/>
    <mergeCell ref="Q10:R10"/>
    <mergeCell ref="Q6:R6"/>
    <mergeCell ref="D6:E6"/>
    <mergeCell ref="I6:J6"/>
    <mergeCell ref="M6:N6"/>
    <mergeCell ref="Q11:R11"/>
    <mergeCell ref="Q12:R12"/>
    <mergeCell ref="Q13:R13"/>
    <mergeCell ref="Q14:R14"/>
    <mergeCell ref="Q15:R15"/>
    <mergeCell ref="B5:D5"/>
    <mergeCell ref="G5:I5"/>
    <mergeCell ref="K5:M5"/>
    <mergeCell ref="O5:Q5"/>
    <mergeCell ref="S5:U5"/>
    <mergeCell ref="D2:G2"/>
    <mergeCell ref="D3:G3"/>
    <mergeCell ref="M2:P2"/>
    <mergeCell ref="M3:P3"/>
    <mergeCell ref="Q2:S2"/>
    <mergeCell ref="Q3:S3"/>
    <mergeCell ref="T2:V2"/>
    <mergeCell ref="B2:C2"/>
    <mergeCell ref="B3:C3"/>
    <mergeCell ref="T3:V3"/>
  </mergeCells>
  <phoneticPr fontId="2"/>
  <conditionalFormatting sqref="D7:F7">
    <cfRule type="cellIs" dxfId="1195" priority="226" operator="greaterThan">
      <formula>$C$7</formula>
    </cfRule>
  </conditionalFormatting>
  <conditionalFormatting sqref="D8:F8">
    <cfRule type="cellIs" dxfId="1194" priority="225" operator="greaterThan">
      <formula>$D$8</formula>
    </cfRule>
  </conditionalFormatting>
  <conditionalFormatting sqref="D9:F9">
    <cfRule type="cellIs" dxfId="1193" priority="224" operator="greaterThan">
      <formula>$C$9</formula>
    </cfRule>
  </conditionalFormatting>
  <conditionalFormatting sqref="D10:F10">
    <cfRule type="cellIs" dxfId="1192" priority="223" operator="greaterThan">
      <formula>$C$10</formula>
    </cfRule>
  </conditionalFormatting>
  <conditionalFormatting sqref="D11:F11">
    <cfRule type="cellIs" dxfId="1191" priority="222" operator="greaterThan">
      <formula>$C$11</formula>
    </cfRule>
  </conditionalFormatting>
  <conditionalFormatting sqref="D12:F12">
    <cfRule type="cellIs" dxfId="1190" priority="221" operator="greaterThan">
      <formula>$C$12</formula>
    </cfRule>
  </conditionalFormatting>
  <conditionalFormatting sqref="D13:F13">
    <cfRule type="cellIs" dxfId="1189" priority="220" operator="greaterThan">
      <formula>$C$13</formula>
    </cfRule>
  </conditionalFormatting>
  <conditionalFormatting sqref="D14:F14">
    <cfRule type="cellIs" dxfId="1188" priority="219" operator="greaterThan">
      <formula>$C$14</formula>
    </cfRule>
  </conditionalFormatting>
  <conditionalFormatting sqref="D15:F15">
    <cfRule type="cellIs" dxfId="1187" priority="218" operator="greaterThan">
      <formula>$C$15</formula>
    </cfRule>
  </conditionalFormatting>
  <conditionalFormatting sqref="D16:F16">
    <cfRule type="cellIs" dxfId="1186" priority="217" operator="greaterThan">
      <formula>$C$16</formula>
    </cfRule>
  </conditionalFormatting>
  <conditionalFormatting sqref="D17:F17">
    <cfRule type="cellIs" dxfId="1185" priority="216" operator="greaterThan">
      <formula>$C$17</formula>
    </cfRule>
  </conditionalFormatting>
  <conditionalFormatting sqref="D18:F18">
    <cfRule type="cellIs" dxfId="1184" priority="215" operator="greaterThan">
      <formula>$C$18</formula>
    </cfRule>
  </conditionalFormatting>
  <conditionalFormatting sqref="D19:F19">
    <cfRule type="cellIs" dxfId="1183" priority="214" operator="greaterThan">
      <formula>$C$19</formula>
    </cfRule>
  </conditionalFormatting>
  <conditionalFormatting sqref="D20:F20">
    <cfRule type="cellIs" dxfId="1182" priority="213" operator="greaterThan">
      <formula>$C$20</formula>
    </cfRule>
  </conditionalFormatting>
  <conditionalFormatting sqref="D21:F21">
    <cfRule type="cellIs" dxfId="1181" priority="212" operator="greaterThan">
      <formula>$C$21</formula>
    </cfRule>
  </conditionalFormatting>
  <conditionalFormatting sqref="D22:F22">
    <cfRule type="cellIs" dxfId="1180" priority="211" operator="greaterThan">
      <formula>$C$22</formula>
    </cfRule>
  </conditionalFormatting>
  <conditionalFormatting sqref="D23:F23">
    <cfRule type="cellIs" dxfId="1179" priority="210" operator="greaterThan">
      <formula>$C$23</formula>
    </cfRule>
  </conditionalFormatting>
  <conditionalFormatting sqref="D24:F24">
    <cfRule type="cellIs" dxfId="1178" priority="209" operator="greaterThan">
      <formula>$C$24</formula>
    </cfRule>
  </conditionalFormatting>
  <conditionalFormatting sqref="D25:F25">
    <cfRule type="cellIs" dxfId="1177" priority="208" operator="greaterThan">
      <formula>$C$25</formula>
    </cfRule>
  </conditionalFormatting>
  <conditionalFormatting sqref="D26:F26">
    <cfRule type="cellIs" dxfId="1176" priority="207" operator="greaterThan">
      <formula>$C$26</formula>
    </cfRule>
  </conditionalFormatting>
  <conditionalFormatting sqref="D27:F27">
    <cfRule type="cellIs" dxfId="1175" priority="206" operator="greaterThan">
      <formula>$C$27</formula>
    </cfRule>
  </conditionalFormatting>
  <conditionalFormatting sqref="D28:F28">
    <cfRule type="cellIs" dxfId="1174" priority="205" operator="greaterThan">
      <formula>$C$28</formula>
    </cfRule>
  </conditionalFormatting>
  <conditionalFormatting sqref="D29:F29">
    <cfRule type="cellIs" dxfId="1173" priority="204" operator="greaterThan">
      <formula>$C$29</formula>
    </cfRule>
  </conditionalFormatting>
  <conditionalFormatting sqref="D34:F34">
    <cfRule type="expression" dxfId="1172" priority="199" stopIfTrue="1">
      <formula>AND($D$7:$E$33=0)</formula>
    </cfRule>
    <cfRule type="cellIs" dxfId="1171" priority="201" stopIfTrue="1" operator="greaterThan">
      <formula>$C$34</formula>
    </cfRule>
  </conditionalFormatting>
  <conditionalFormatting sqref="D35:F35">
    <cfRule type="cellIs" dxfId="1170" priority="198" stopIfTrue="1" operator="greaterThan">
      <formula>$C$35</formula>
    </cfRule>
  </conditionalFormatting>
  <conditionalFormatting sqref="I7">
    <cfRule type="cellIs" dxfId="1169" priority="196" operator="greaterThan">
      <formula>$H$7</formula>
    </cfRule>
  </conditionalFormatting>
  <conditionalFormatting sqref="I8">
    <cfRule type="cellIs" dxfId="1168" priority="195" operator="greaterThan">
      <formula>$H$8</formula>
    </cfRule>
  </conditionalFormatting>
  <conditionalFormatting sqref="I34:J34">
    <cfRule type="expression" dxfId="1167" priority="193" stopIfTrue="1">
      <formula>AND($I$7:$J$33=0)</formula>
    </cfRule>
    <cfRule type="cellIs" dxfId="1166" priority="194" stopIfTrue="1" operator="greaterThan">
      <formula>$H$34</formula>
    </cfRule>
  </conditionalFormatting>
  <conditionalFormatting sqref="M34:N34">
    <cfRule type="expression" dxfId="1165" priority="191" stopIfTrue="1">
      <formula>AND($M$7:$N$33=0)</formula>
    </cfRule>
    <cfRule type="cellIs" dxfId="1164" priority="192" stopIfTrue="1" operator="greaterThan">
      <formula>$L$34</formula>
    </cfRule>
  </conditionalFormatting>
  <conditionalFormatting sqref="Q34:R34">
    <cfRule type="expression" dxfId="1163" priority="189" stopIfTrue="1">
      <formula>AND($Q$7:$R$33=0)</formula>
    </cfRule>
    <cfRule type="cellIs" dxfId="1162" priority="190" stopIfTrue="1" operator="greaterThan">
      <formula>$P$34</formula>
    </cfRule>
  </conditionalFormatting>
  <conditionalFormatting sqref="I35:J35">
    <cfRule type="cellIs" dxfId="1161" priority="188" stopIfTrue="1" operator="greaterThan">
      <formula>$H$35</formula>
    </cfRule>
  </conditionalFormatting>
  <conditionalFormatting sqref="M7">
    <cfRule type="cellIs" dxfId="1160" priority="186" operator="greaterThan">
      <formula>$L$7</formula>
    </cfRule>
  </conditionalFormatting>
  <conditionalFormatting sqref="I9">
    <cfRule type="cellIs" dxfId="1159" priority="183" operator="greaterThan">
      <formula>$H$9</formula>
    </cfRule>
  </conditionalFormatting>
  <conditionalFormatting sqref="I10">
    <cfRule type="cellIs" dxfId="1158" priority="182" operator="greaterThan">
      <formula>$H$10</formula>
    </cfRule>
  </conditionalFormatting>
  <conditionalFormatting sqref="I11">
    <cfRule type="cellIs" dxfId="1157" priority="181" operator="greaterThan">
      <formula>$H$11</formula>
    </cfRule>
  </conditionalFormatting>
  <conditionalFormatting sqref="I12">
    <cfRule type="cellIs" dxfId="1156" priority="180" operator="greaterThan">
      <formula>$H$12</formula>
    </cfRule>
  </conditionalFormatting>
  <conditionalFormatting sqref="I13">
    <cfRule type="cellIs" dxfId="1155" priority="179" operator="greaterThan">
      <formula>$H$13</formula>
    </cfRule>
  </conditionalFormatting>
  <conditionalFormatting sqref="I14">
    <cfRule type="cellIs" dxfId="1154" priority="178" operator="greaterThan">
      <formula>$H$14</formula>
    </cfRule>
  </conditionalFormatting>
  <conditionalFormatting sqref="I15">
    <cfRule type="cellIs" dxfId="1153" priority="177" operator="greaterThan">
      <formula>$H$15</formula>
    </cfRule>
  </conditionalFormatting>
  <conditionalFormatting sqref="I16">
    <cfRule type="cellIs" dxfId="1152" priority="176" operator="greaterThan">
      <formula>$H$16</formula>
    </cfRule>
  </conditionalFormatting>
  <conditionalFormatting sqref="I17">
    <cfRule type="cellIs" dxfId="1151" priority="175" operator="greaterThan">
      <formula>$H$17</formula>
    </cfRule>
  </conditionalFormatting>
  <conditionalFormatting sqref="I18">
    <cfRule type="cellIs" dxfId="1150" priority="174" operator="greaterThan">
      <formula>$H$18</formula>
    </cfRule>
  </conditionalFormatting>
  <conditionalFormatting sqref="I19">
    <cfRule type="cellIs" dxfId="1149" priority="173" operator="greaterThan">
      <formula>$H$19</formula>
    </cfRule>
  </conditionalFormatting>
  <conditionalFormatting sqref="M8">
    <cfRule type="cellIs" dxfId="1148" priority="152" operator="greaterThan">
      <formula>$L$8</formula>
    </cfRule>
  </conditionalFormatting>
  <conditionalFormatting sqref="M9">
    <cfRule type="cellIs" dxfId="1147" priority="151" operator="greaterThan">
      <formula>$L$9</formula>
    </cfRule>
  </conditionalFormatting>
  <conditionalFormatting sqref="M10">
    <cfRule type="cellIs" dxfId="1146" priority="150" operator="greaterThan">
      <formula>$L$10</formula>
    </cfRule>
  </conditionalFormatting>
  <conditionalFormatting sqref="M11">
    <cfRule type="cellIs" dxfId="1145" priority="149" operator="greaterThan">
      <formula>$L$11</formula>
    </cfRule>
  </conditionalFormatting>
  <conditionalFormatting sqref="M12">
    <cfRule type="cellIs" dxfId="1144" priority="148" operator="greaterThan">
      <formula>$L$12</formula>
    </cfRule>
  </conditionalFormatting>
  <conditionalFormatting sqref="M13">
    <cfRule type="cellIs" dxfId="1143" priority="147" operator="greaterThan">
      <formula>$L$13</formula>
    </cfRule>
  </conditionalFormatting>
  <conditionalFormatting sqref="M14">
    <cfRule type="cellIs" dxfId="1142" priority="146" operator="greaterThan">
      <formula>$L$14</formula>
    </cfRule>
  </conditionalFormatting>
  <conditionalFormatting sqref="M35:N35">
    <cfRule type="cellIs" dxfId="1141" priority="129" stopIfTrue="1" operator="greaterThan">
      <formula>$L$35</formula>
    </cfRule>
  </conditionalFormatting>
  <conditionalFormatting sqref="Q7">
    <cfRule type="cellIs" dxfId="1140" priority="127" operator="greaterThan">
      <formula>$P$7</formula>
    </cfRule>
  </conditionalFormatting>
  <conditionalFormatting sqref="Q8:R8">
    <cfRule type="cellIs" dxfId="1139" priority="126" operator="greaterThan">
      <formula>$P$8</formula>
    </cfRule>
  </conditionalFormatting>
  <conditionalFormatting sqref="Q9:R9">
    <cfRule type="cellIs" dxfId="1138" priority="125" operator="greaterThan">
      <formula>$P$9</formula>
    </cfRule>
  </conditionalFormatting>
  <conditionalFormatting sqref="Q10:R10">
    <cfRule type="cellIs" dxfId="1137" priority="124" operator="greaterThan">
      <formula>$P$10</formula>
    </cfRule>
  </conditionalFormatting>
  <conditionalFormatting sqref="Q11:R11">
    <cfRule type="cellIs" dxfId="1136" priority="123" operator="greaterThan">
      <formula>$P$11</formula>
    </cfRule>
  </conditionalFormatting>
  <conditionalFormatting sqref="Q12:R12">
    <cfRule type="cellIs" dxfId="1135" priority="122" operator="greaterThan">
      <formula>$P$12</formula>
    </cfRule>
  </conditionalFormatting>
  <conditionalFormatting sqref="Q13:R13">
    <cfRule type="cellIs" dxfId="1134" priority="121" operator="greaterThan">
      <formula>$P$13</formula>
    </cfRule>
  </conditionalFormatting>
  <conditionalFormatting sqref="Q14:R14">
    <cfRule type="cellIs" dxfId="1133" priority="120" operator="greaterThan">
      <formula>$P$14</formula>
    </cfRule>
  </conditionalFormatting>
  <conditionalFormatting sqref="Q15:R15">
    <cfRule type="cellIs" dxfId="1132" priority="119" operator="greaterThan">
      <formula>$P$15</formula>
    </cfRule>
  </conditionalFormatting>
  <conditionalFormatting sqref="Q16:R16">
    <cfRule type="cellIs" dxfId="1131" priority="118" operator="greaterThan">
      <formula>$P$16</formula>
    </cfRule>
  </conditionalFormatting>
  <conditionalFormatting sqref="Q17:R17">
    <cfRule type="cellIs" dxfId="1130" priority="117" operator="greaterThan">
      <formula>$P$17</formula>
    </cfRule>
  </conditionalFormatting>
  <conditionalFormatting sqref="Q18:R18">
    <cfRule type="cellIs" dxfId="1129" priority="116" operator="greaterThan">
      <formula>$P$18</formula>
    </cfRule>
  </conditionalFormatting>
  <conditionalFormatting sqref="Q19:R19">
    <cfRule type="cellIs" dxfId="1128" priority="115" operator="greaterThan">
      <formula>$P$19</formula>
    </cfRule>
  </conditionalFormatting>
  <conditionalFormatting sqref="Q20:R20">
    <cfRule type="cellIs" dxfId="1127" priority="114" operator="greaterThan">
      <formula>$P$20</formula>
    </cfRule>
  </conditionalFormatting>
  <conditionalFormatting sqref="Q21:R21">
    <cfRule type="cellIs" dxfId="1126" priority="113" operator="greaterThan">
      <formula>$P$21</formula>
    </cfRule>
  </conditionalFormatting>
  <conditionalFormatting sqref="Q22:R22">
    <cfRule type="cellIs" dxfId="1125" priority="112" operator="greaterThan">
      <formula>$P$22</formula>
    </cfRule>
  </conditionalFormatting>
  <conditionalFormatting sqref="Q35:R35">
    <cfRule type="cellIs" dxfId="1124" priority="111" stopIfTrue="1" operator="greaterThan">
      <formula>$P$35</formula>
    </cfRule>
  </conditionalFormatting>
  <conditionalFormatting sqref="U34:V34">
    <cfRule type="expression" dxfId="1123" priority="94" stopIfTrue="1">
      <formula>AND($U$7:$V$33=0)</formula>
    </cfRule>
    <cfRule type="cellIs" dxfId="1122" priority="95" stopIfTrue="1" operator="greaterThan">
      <formula>$T$34</formula>
    </cfRule>
  </conditionalFormatting>
  <conditionalFormatting sqref="U35:V35">
    <cfRule type="cellIs" dxfId="1121" priority="93" stopIfTrue="1" operator="greaterThan">
      <formula>$T$35</formula>
    </cfRule>
  </conditionalFormatting>
  <conditionalFormatting sqref="U36:V36">
    <cfRule type="cellIs" dxfId="1120" priority="82" stopIfTrue="1" operator="greaterThan">
      <formula>$T$36</formula>
    </cfRule>
  </conditionalFormatting>
  <conditionalFormatting sqref="D30:F30">
    <cfRule type="cellIs" dxfId="1119" priority="79" operator="greaterThan">
      <formula>$C$30</formula>
    </cfRule>
  </conditionalFormatting>
  <conditionalFormatting sqref="D31:F31">
    <cfRule type="cellIs" dxfId="1118" priority="78" operator="greaterThan">
      <formula>$C$31</formula>
    </cfRule>
  </conditionalFormatting>
  <conditionalFormatting sqref="D32:F32">
    <cfRule type="cellIs" dxfId="1117" priority="77" operator="greaterThan">
      <formula>$C$32</formula>
    </cfRule>
  </conditionalFormatting>
  <conditionalFormatting sqref="D33:F33">
    <cfRule type="cellIs" dxfId="1116" priority="76" operator="greaterThan">
      <formula>$C$33</formula>
    </cfRule>
  </conditionalFormatting>
  <conditionalFormatting sqref="I20">
    <cfRule type="cellIs" dxfId="1115" priority="75" operator="greaterThan">
      <formula>$H$20</formula>
    </cfRule>
  </conditionalFormatting>
  <conditionalFormatting sqref="I21:J21">
    <cfRule type="cellIs" dxfId="1114" priority="74" operator="greaterThan">
      <formula>$H$21</formula>
    </cfRule>
  </conditionalFormatting>
  <conditionalFormatting sqref="I22:J22">
    <cfRule type="cellIs" dxfId="1113" priority="73" operator="greaterThan">
      <formula>$H$22</formula>
    </cfRule>
  </conditionalFormatting>
  <conditionalFormatting sqref="I23:J23">
    <cfRule type="cellIs" dxfId="1112" priority="72" operator="greaterThan">
      <formula>$H$23</formula>
    </cfRule>
  </conditionalFormatting>
  <conditionalFormatting sqref="I24:J24">
    <cfRule type="cellIs" dxfId="1111" priority="71" operator="greaterThan">
      <formula>$H$24</formula>
    </cfRule>
  </conditionalFormatting>
  <conditionalFormatting sqref="I25:J25">
    <cfRule type="cellIs" dxfId="1110" priority="70" operator="greaterThan">
      <formula>$H$25</formula>
    </cfRule>
  </conditionalFormatting>
  <conditionalFormatting sqref="I26:J26">
    <cfRule type="cellIs" dxfId="1109" priority="69" operator="greaterThan">
      <formula>$H$26</formula>
    </cfRule>
  </conditionalFormatting>
  <conditionalFormatting sqref="I27:J27">
    <cfRule type="cellIs" dxfId="1108" priority="68" operator="greaterThan">
      <formula>$H$27</formula>
    </cfRule>
  </conditionalFormatting>
  <conditionalFormatting sqref="I28:J28">
    <cfRule type="cellIs" dxfId="1107" priority="67" operator="greaterThan">
      <formula>$H$28</formula>
    </cfRule>
  </conditionalFormatting>
  <conditionalFormatting sqref="I29:J29">
    <cfRule type="cellIs" dxfId="1106" priority="66" operator="greaterThan">
      <formula>$H$29</formula>
    </cfRule>
  </conditionalFormatting>
  <conditionalFormatting sqref="I30:J30">
    <cfRule type="cellIs" dxfId="1105" priority="65" operator="greaterThan">
      <formula>$H$30</formula>
    </cfRule>
  </conditionalFormatting>
  <conditionalFormatting sqref="I31:J31">
    <cfRule type="cellIs" dxfId="1104" priority="64" operator="greaterThan">
      <formula>$H$31</formula>
    </cfRule>
  </conditionalFormatting>
  <conditionalFormatting sqref="I32:J32">
    <cfRule type="cellIs" dxfId="1103" priority="63" operator="greaterThan">
      <formula>$H$32</formula>
    </cfRule>
  </conditionalFormatting>
  <conditionalFormatting sqref="I33:J33">
    <cfRule type="cellIs" dxfId="1102" priority="62" operator="greaterThan">
      <formula>$H$33</formula>
    </cfRule>
  </conditionalFormatting>
  <conditionalFormatting sqref="M15">
    <cfRule type="cellIs" dxfId="1101" priority="61" operator="greaterThan">
      <formula>$L$15</formula>
    </cfRule>
  </conditionalFormatting>
  <conditionalFormatting sqref="M16">
    <cfRule type="cellIs" dxfId="1100" priority="60" operator="greaterThan">
      <formula>$L$16</formula>
    </cfRule>
  </conditionalFormatting>
  <conditionalFormatting sqref="M17">
    <cfRule type="cellIs" dxfId="1099" priority="59" operator="greaterThan">
      <formula>$L$17</formula>
    </cfRule>
  </conditionalFormatting>
  <conditionalFormatting sqref="M18">
    <cfRule type="cellIs" dxfId="1098" priority="58" operator="greaterThan">
      <formula>$L$18</formula>
    </cfRule>
  </conditionalFormatting>
  <conditionalFormatting sqref="M19">
    <cfRule type="cellIs" dxfId="1097" priority="57" operator="greaterThan">
      <formula>$L$19</formula>
    </cfRule>
  </conditionalFormatting>
  <conditionalFormatting sqref="M20:N20">
    <cfRule type="cellIs" dxfId="1096" priority="56" operator="greaterThan">
      <formula>$L$20</formula>
    </cfRule>
  </conditionalFormatting>
  <conditionalFormatting sqref="M21:N21">
    <cfRule type="cellIs" dxfId="1095" priority="55" operator="greaterThan">
      <formula>$L$21</formula>
    </cfRule>
  </conditionalFormatting>
  <conditionalFormatting sqref="M22:N22">
    <cfRule type="cellIs" dxfId="1094" priority="54" operator="greaterThan">
      <formula>$L$22</formula>
    </cfRule>
  </conditionalFormatting>
  <conditionalFormatting sqref="M23:N23">
    <cfRule type="cellIs" dxfId="1093" priority="53" operator="greaterThan">
      <formula>$L$23</formula>
    </cfRule>
  </conditionalFormatting>
  <conditionalFormatting sqref="M24:N24">
    <cfRule type="cellIs" dxfId="1092" priority="52" operator="greaterThan">
      <formula>$L$24</formula>
    </cfRule>
  </conditionalFormatting>
  <conditionalFormatting sqref="M25:N25">
    <cfRule type="cellIs" dxfId="1091" priority="51" operator="greaterThan">
      <formula>$L$25</formula>
    </cfRule>
  </conditionalFormatting>
  <conditionalFormatting sqref="M26:N26">
    <cfRule type="cellIs" dxfId="1090" priority="50" operator="greaterThan">
      <formula>$L$26</formula>
    </cfRule>
  </conditionalFormatting>
  <conditionalFormatting sqref="M27:N27">
    <cfRule type="cellIs" dxfId="1089" priority="49" operator="greaterThan">
      <formula>$L$27</formula>
    </cfRule>
  </conditionalFormatting>
  <conditionalFormatting sqref="M28:N28">
    <cfRule type="cellIs" dxfId="1088" priority="48" operator="greaterThan">
      <formula>$L$28</formula>
    </cfRule>
  </conditionalFormatting>
  <conditionalFormatting sqref="M29:N29">
    <cfRule type="cellIs" dxfId="1087" priority="47" operator="greaterThan">
      <formula>$L$29</formula>
    </cfRule>
  </conditionalFormatting>
  <conditionalFormatting sqref="M30:N30">
    <cfRule type="cellIs" dxfId="1086" priority="46" operator="greaterThan">
      <formula>$L$30</formula>
    </cfRule>
  </conditionalFormatting>
  <conditionalFormatting sqref="M31:N31">
    <cfRule type="cellIs" dxfId="1085" priority="45" operator="greaterThan">
      <formula>$L$31</formula>
    </cfRule>
  </conditionalFormatting>
  <conditionalFormatting sqref="M32:N32">
    <cfRule type="cellIs" dxfId="1084" priority="44" operator="greaterThan">
      <formula>$L$32</formula>
    </cfRule>
  </conditionalFormatting>
  <conditionalFormatting sqref="M33:N33">
    <cfRule type="cellIs" dxfId="1083" priority="43" operator="greaterThan">
      <formula>$L$33</formula>
    </cfRule>
  </conditionalFormatting>
  <conditionalFormatting sqref="Q23:R23">
    <cfRule type="cellIs" dxfId="1082" priority="42" operator="greaterThan">
      <formula>$P$23</formula>
    </cfRule>
  </conditionalFormatting>
  <conditionalFormatting sqref="Q24:R24">
    <cfRule type="cellIs" dxfId="1081" priority="41" operator="greaterThan">
      <formula>$P$24</formula>
    </cfRule>
  </conditionalFormatting>
  <conditionalFormatting sqref="Q25:R25">
    <cfRule type="cellIs" dxfId="1080" priority="40" operator="greaterThan">
      <formula>$P$25</formula>
    </cfRule>
  </conditionalFormatting>
  <conditionalFormatting sqref="Q26:R26">
    <cfRule type="cellIs" dxfId="1079" priority="39" operator="greaterThan">
      <formula>$P$26</formula>
    </cfRule>
  </conditionalFormatting>
  <conditionalFormatting sqref="Q27:R27">
    <cfRule type="cellIs" dxfId="1078" priority="38" operator="greaterThan">
      <formula>$P$27</formula>
    </cfRule>
  </conditionalFormatting>
  <conditionalFormatting sqref="Q28:R28">
    <cfRule type="cellIs" dxfId="1077" priority="37" operator="greaterThan">
      <formula>$P$28</formula>
    </cfRule>
  </conditionalFormatting>
  <conditionalFormatting sqref="Q29:R29">
    <cfRule type="cellIs" dxfId="1076" priority="36" operator="greaterThan">
      <formula>$P$29</formula>
    </cfRule>
  </conditionalFormatting>
  <conditionalFormatting sqref="Q30:R30">
    <cfRule type="cellIs" dxfId="1075" priority="35" operator="greaterThan">
      <formula>$P$30</formula>
    </cfRule>
  </conditionalFormatting>
  <conditionalFormatting sqref="Q31:R31">
    <cfRule type="cellIs" dxfId="1074" priority="34" operator="greaterThan">
      <formula>$P$31</formula>
    </cfRule>
  </conditionalFormatting>
  <conditionalFormatting sqref="Q32:R32">
    <cfRule type="cellIs" dxfId="1073" priority="33" operator="greaterThan">
      <formula>$P$32</formula>
    </cfRule>
  </conditionalFormatting>
  <conditionalFormatting sqref="Q33:R33">
    <cfRule type="cellIs" dxfId="1072" priority="32" operator="greaterThan">
      <formula>$P$33</formula>
    </cfRule>
  </conditionalFormatting>
  <conditionalFormatting sqref="U7:V7">
    <cfRule type="cellIs" dxfId="1071" priority="31" operator="greaterThan">
      <formula>$T$7</formula>
    </cfRule>
  </conditionalFormatting>
  <conditionalFormatting sqref="U8:V8">
    <cfRule type="cellIs" dxfId="1070" priority="30" operator="greaterThan">
      <formula>$T$8</formula>
    </cfRule>
  </conditionalFormatting>
  <conditionalFormatting sqref="U9:V9">
    <cfRule type="cellIs" dxfId="1069" priority="29" operator="greaterThan">
      <formula>$T$9</formula>
    </cfRule>
  </conditionalFormatting>
  <conditionalFormatting sqref="U10:V10">
    <cfRule type="cellIs" dxfId="1068" priority="28" operator="greaterThan">
      <formula>$T$10</formula>
    </cfRule>
  </conditionalFormatting>
  <conditionalFormatting sqref="U11:V11">
    <cfRule type="cellIs" dxfId="1067" priority="27" operator="greaterThan">
      <formula>$T$11</formula>
    </cfRule>
  </conditionalFormatting>
  <conditionalFormatting sqref="U12:V12">
    <cfRule type="cellIs" dxfId="1066" priority="26" operator="greaterThan">
      <formula>$T$12</formula>
    </cfRule>
  </conditionalFormatting>
  <conditionalFormatting sqref="U13:V13">
    <cfRule type="cellIs" dxfId="1065" priority="25" operator="greaterThan">
      <formula>$T$13</formula>
    </cfRule>
  </conditionalFormatting>
  <conditionalFormatting sqref="U14:V14">
    <cfRule type="cellIs" dxfId="1064" priority="24" operator="greaterThan">
      <formula>$T$14</formula>
    </cfRule>
  </conditionalFormatting>
  <conditionalFormatting sqref="U15:V15">
    <cfRule type="cellIs" dxfId="1063" priority="23" operator="greaterThan">
      <formula>$T$15</formula>
    </cfRule>
  </conditionalFormatting>
  <conditionalFormatting sqref="U16:V16">
    <cfRule type="cellIs" dxfId="1062" priority="22" operator="greaterThan">
      <formula>$T$16</formula>
    </cfRule>
  </conditionalFormatting>
  <conditionalFormatting sqref="U17:V17">
    <cfRule type="cellIs" dxfId="1061" priority="21" operator="greaterThan">
      <formula>$T$17</formula>
    </cfRule>
  </conditionalFormatting>
  <conditionalFormatting sqref="U18:V18">
    <cfRule type="cellIs" dxfId="1060" priority="20" operator="greaterThan">
      <formula>$T$18</formula>
    </cfRule>
  </conditionalFormatting>
  <conditionalFormatting sqref="U19:V19">
    <cfRule type="cellIs" dxfId="1059" priority="19" operator="greaterThan">
      <formula>$T$19</formula>
    </cfRule>
  </conditionalFormatting>
  <conditionalFormatting sqref="U20:V20">
    <cfRule type="cellIs" dxfId="1058" priority="18" operator="greaterThan">
      <formula>$T$20</formula>
    </cfRule>
  </conditionalFormatting>
  <conditionalFormatting sqref="U21:V21">
    <cfRule type="cellIs" dxfId="1057" priority="17" operator="greaterThan">
      <formula>$T$21</formula>
    </cfRule>
  </conditionalFormatting>
  <conditionalFormatting sqref="U22:V22">
    <cfRule type="cellIs" dxfId="1056" priority="16" operator="greaterThan">
      <formula>$T$22</formula>
    </cfRule>
  </conditionalFormatting>
  <conditionalFormatting sqref="U23:V23">
    <cfRule type="cellIs" dxfId="1055" priority="15" operator="greaterThan">
      <formula>$T$23</formula>
    </cfRule>
  </conditionalFormatting>
  <conditionalFormatting sqref="U24:V24">
    <cfRule type="cellIs" dxfId="1054" priority="14" operator="greaterThan">
      <formula>$T$24</formula>
    </cfRule>
  </conditionalFormatting>
  <conditionalFormatting sqref="U25:V25">
    <cfRule type="cellIs" dxfId="1053" priority="13" operator="greaterThan">
      <formula>$T$25</formula>
    </cfRule>
  </conditionalFormatting>
  <conditionalFormatting sqref="U26:V26">
    <cfRule type="cellIs" dxfId="1052" priority="12" operator="greaterThan">
      <formula>$T$26</formula>
    </cfRule>
  </conditionalFormatting>
  <conditionalFormatting sqref="U27:V27">
    <cfRule type="cellIs" dxfId="1051" priority="11" operator="greaterThan">
      <formula>$T$27</formula>
    </cfRule>
  </conditionalFormatting>
  <conditionalFormatting sqref="U28:V28">
    <cfRule type="cellIs" dxfId="1050" priority="10" operator="greaterThan">
      <formula>$T$28</formula>
    </cfRule>
  </conditionalFormatting>
  <conditionalFormatting sqref="U29:V29">
    <cfRule type="cellIs" dxfId="1049" priority="9" operator="greaterThan">
      <formula>$T$29</formula>
    </cfRule>
  </conditionalFormatting>
  <conditionalFormatting sqref="U30:V30">
    <cfRule type="cellIs" dxfId="1048" priority="8" operator="greaterThan">
      <formula>$T$30</formula>
    </cfRule>
  </conditionalFormatting>
  <conditionalFormatting sqref="U31:V31">
    <cfRule type="cellIs" dxfId="1047" priority="7" operator="greaterThan">
      <formula>$T$31</formula>
    </cfRule>
  </conditionalFormatting>
  <conditionalFormatting sqref="U32:V32">
    <cfRule type="cellIs" dxfId="1046" priority="6" operator="greaterThan">
      <formula>$T$32</formula>
    </cfRule>
  </conditionalFormatting>
  <conditionalFormatting sqref="U33:V33">
    <cfRule type="cellIs" dxfId="1045" priority="5" operator="greaterThan">
      <formula>$T$33</formula>
    </cfRule>
  </conditionalFormatting>
  <conditionalFormatting sqref="K13">
    <cfRule type="expression" dxfId="1044" priority="4">
      <formula>$M$13&gt;0</formula>
    </cfRule>
  </conditionalFormatting>
  <dataValidations count="1">
    <dataValidation type="custom" allowBlank="1" showInputMessage="1" sqref="B3:C3">
      <formula1>#REF!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12" scale="97" orientation="landscape" r:id="rId1"/>
  <headerFooter alignWithMargins="0">
    <oddHeader>&amp;R令和５年４月現在</oddHeader>
    <oddFooter>&amp;C&amp;9株式会社&amp;"ＭＳ Ｐゴシック,太字"&amp;12宮日サービスセンター&amp;R&amp;9〒880-0812　&amp;10宮崎市高千穂通２丁目５番２５号&amp;9　　TEL 0985-24-6541 / FAX 0985-24-6570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7" stopIfTrue="1" id="{59278443-5579-4692-A73F-FC6A37822896}">
            <xm:f>AND($D$7:$E$33=0,宮崎市②!$D$7:$E$32=0)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D35:F35</xm:sqref>
        </x14:conditionalFormatting>
        <x14:conditionalFormatting xmlns:xm="http://schemas.microsoft.com/office/excel/2006/main">
          <x14:cfRule type="expression" priority="187" stopIfTrue="1" id="{386F8BF8-E71E-441D-9B8E-80787223D5BC}">
            <xm:f>AND($I$7:$J$33=0,宮崎市②!$I$7:$J$32=0)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I35:J35</xm:sqref>
        </x14:conditionalFormatting>
        <x14:conditionalFormatting xmlns:xm="http://schemas.microsoft.com/office/excel/2006/main">
          <x14:cfRule type="expression" priority="128" stopIfTrue="1" id="{ABE39A52-955A-420A-A082-1DD7106F320A}">
            <xm:f>AND($M$7:$N$33=0,宮崎市②!$M$7:$N$32=0)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M35:N35</xm:sqref>
        </x14:conditionalFormatting>
        <x14:conditionalFormatting xmlns:xm="http://schemas.microsoft.com/office/excel/2006/main">
          <x14:cfRule type="expression" priority="110" stopIfTrue="1" id="{DC8D0502-26B0-49E2-A1D4-E831DC9D2ABD}">
            <xm:f>AND($Q$7:$R$33=0,宮崎市②!$Q$7:$R$32=0)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Q35:R35</xm:sqref>
        </x14:conditionalFormatting>
        <x14:conditionalFormatting xmlns:xm="http://schemas.microsoft.com/office/excel/2006/main">
          <x14:cfRule type="expression" priority="92" stopIfTrue="1" id="{11727FEE-13F6-4CC3-A1A5-32C521BE214C}">
            <xm:f>AND($U$7:$V$33=0,宮崎市②!$U$7:$V$32=0)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U35:V35</xm:sqref>
        </x14:conditionalFormatting>
        <x14:conditionalFormatting xmlns:xm="http://schemas.microsoft.com/office/excel/2006/main">
          <x14:cfRule type="expression" priority="81" stopIfTrue="1" id="{1776BC48-9DC0-44E5-BF8D-74665C8D2EA9}">
            <xm:f>AND($D$7:$E$33=0,宮崎市②!$D$7:$E$32=0,$I$7:$J$33=0,宮崎市②!$I$7:$J$32=0,$M$7:$N$33=0,宮崎市②!$M$7:$N$32=0,$Q$7:$R$33=0,宮崎市②!$Q$7:$R$32=0,$U$7:$V$33=0,宮崎市②!$U$7:$V$32=0)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U36:V36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V38"/>
  <sheetViews>
    <sheetView showGridLines="0" view="pageLayout" zoomScaleNormal="100" zoomScaleSheetLayoutView="100" workbookViewId="0">
      <selection activeCell="B3" sqref="B3:C3"/>
    </sheetView>
  </sheetViews>
  <sheetFormatPr defaultRowHeight="13.5"/>
  <cols>
    <col min="1" max="1" width="4" style="1" bestFit="1" customWidth="1"/>
    <col min="2" max="2" width="12.625" style="1" customWidth="1"/>
    <col min="3" max="3" width="8.75" style="1" customWidth="1"/>
    <col min="4" max="5" width="6.375" style="1" customWidth="1"/>
    <col min="6" max="6" width="6.375" style="1" hidden="1" customWidth="1"/>
    <col min="7" max="7" width="12.5" style="1" customWidth="1"/>
    <col min="8" max="8" width="8.75" style="1" customWidth="1"/>
    <col min="9" max="10" width="6.375" style="1" customWidth="1"/>
    <col min="11" max="11" width="12.5" style="1" customWidth="1"/>
    <col min="12" max="12" width="8.75" style="1" customWidth="1"/>
    <col min="13" max="14" width="6.375" style="1" customWidth="1"/>
    <col min="15" max="15" width="12.5" style="1" customWidth="1"/>
    <col min="16" max="16" width="8.75" style="1" customWidth="1"/>
    <col min="17" max="18" width="6.375" style="1" customWidth="1"/>
    <col min="19" max="19" width="12.5" style="1" customWidth="1"/>
    <col min="20" max="20" width="8.75" style="1" customWidth="1"/>
    <col min="21" max="22" width="6.375" style="1" customWidth="1"/>
    <col min="23" max="23" width="9.25" style="1" bestFit="1" customWidth="1"/>
    <col min="24" max="16384" width="9" style="1"/>
  </cols>
  <sheetData>
    <row r="1" spans="1:22" ht="6" customHeight="1"/>
    <row r="2" spans="1:22" ht="15.75" customHeight="1">
      <c r="B2" s="117" t="s">
        <v>22</v>
      </c>
      <c r="C2" s="117"/>
      <c r="D2" s="118" t="s">
        <v>41</v>
      </c>
      <c r="E2" s="119"/>
      <c r="F2" s="119"/>
      <c r="G2" s="120"/>
      <c r="H2" s="57" t="s">
        <v>23</v>
      </c>
      <c r="I2" s="118" t="s">
        <v>162</v>
      </c>
      <c r="J2" s="119"/>
      <c r="K2" s="119"/>
      <c r="L2" s="120"/>
      <c r="M2" s="118" t="s">
        <v>24</v>
      </c>
      <c r="N2" s="119"/>
      <c r="O2" s="119"/>
      <c r="P2" s="120"/>
      <c r="Q2" s="118" t="s">
        <v>42</v>
      </c>
      <c r="R2" s="119"/>
      <c r="S2" s="120"/>
      <c r="T2" s="118" t="s">
        <v>25</v>
      </c>
      <c r="U2" s="119"/>
      <c r="V2" s="120"/>
    </row>
    <row r="3" spans="1:22" ht="35.25" customHeight="1">
      <c r="B3" s="138"/>
      <c r="C3" s="138"/>
      <c r="D3" s="123" t="str">
        <f>IF(AND(SUM(宮崎市②!U35,都城市!U35,延岡市!U36,日南・串間!U38,'日向市 ･東臼杵･西臼杵郡'!U38,小林・えびの!U38,西都・児湯!U38,'北諸･西諸・東諸県郡 '!U38)=0),"",SUM(宮崎市②!U35,都城市!U35,延岡市!U36,日南・串間!U38,'日向市 ･東臼杵･西臼杵郡'!U38,小林・えびの!U38,西都・児湯!U38,'北諸･西諸・東諸県郡 '!U38))</f>
        <v/>
      </c>
      <c r="E3" s="124"/>
      <c r="F3" s="124"/>
      <c r="G3" s="125"/>
      <c r="H3" s="90"/>
      <c r="I3" s="132"/>
      <c r="J3" s="133"/>
      <c r="K3" s="133"/>
      <c r="L3" s="134"/>
      <c r="M3" s="141"/>
      <c r="N3" s="133"/>
      <c r="O3" s="133"/>
      <c r="P3" s="134"/>
      <c r="Q3" s="135"/>
      <c r="R3" s="136"/>
      <c r="S3" s="137"/>
      <c r="T3" s="135"/>
      <c r="U3" s="136"/>
      <c r="V3" s="137"/>
    </row>
    <row r="4" spans="1:22" ht="39.75" customHeight="1">
      <c r="B4" s="16" t="s">
        <v>54</v>
      </c>
    </row>
    <row r="5" spans="1:22" ht="21" customHeight="1">
      <c r="A5" s="2"/>
      <c r="B5" s="118" t="s">
        <v>0</v>
      </c>
      <c r="C5" s="119"/>
      <c r="D5" s="120"/>
      <c r="E5" s="89" t="str">
        <f>+IF(COUNTIF(D7:E18,"&gt;0"),COUNTIF(D7:E18,"&gt;0"),"")</f>
        <v/>
      </c>
      <c r="F5" s="99"/>
      <c r="G5" s="118" t="s">
        <v>26</v>
      </c>
      <c r="H5" s="119"/>
      <c r="I5" s="120"/>
      <c r="J5" s="89" t="str">
        <f>+IF(COUNTIF(I7:J18,"&gt;0"),COUNTIF(I7:J18,"&gt;0"),"")</f>
        <v/>
      </c>
      <c r="K5" s="118" t="s">
        <v>27</v>
      </c>
      <c r="L5" s="119"/>
      <c r="M5" s="120"/>
      <c r="N5" s="89" t="str">
        <f>+IF(COUNTIF(M7:N18,"&gt;0"),COUNTIF(M7:N18,"&gt;0"),"")</f>
        <v/>
      </c>
      <c r="O5" s="118" t="s">
        <v>28</v>
      </c>
      <c r="P5" s="119"/>
      <c r="Q5" s="120"/>
      <c r="R5" s="89" t="str">
        <f>+IF(COUNTIF(Q10,"&gt;0")+COUNTIF(Q12,"&gt;0")+COUNTIF(Q15:R17,"&gt;0"),+COUNTIF(Q10,"&gt;0")+COUNTIF(Q12,"&gt;0")+COUNTIF(Q15:R17,"&gt;0"),"")</f>
        <v/>
      </c>
      <c r="S5" s="118" t="s">
        <v>3</v>
      </c>
      <c r="T5" s="119"/>
      <c r="U5" s="120"/>
      <c r="V5" s="89" t="str">
        <f>+IF(COUNTIF(U7:V18,"&gt;0"),COUNTIF(U7:V18,"&gt;0"),"")</f>
        <v/>
      </c>
    </row>
    <row r="6" spans="1:22" ht="18" customHeight="1">
      <c r="A6" s="2"/>
      <c r="B6" s="17" t="s">
        <v>132</v>
      </c>
      <c r="C6" s="18" t="s">
        <v>1</v>
      </c>
      <c r="D6" s="121" t="s">
        <v>2</v>
      </c>
      <c r="E6" s="120"/>
      <c r="F6" s="97" t="s">
        <v>192</v>
      </c>
      <c r="G6" s="17" t="s">
        <v>132</v>
      </c>
      <c r="H6" s="18" t="s">
        <v>1</v>
      </c>
      <c r="I6" s="121" t="s">
        <v>2</v>
      </c>
      <c r="J6" s="120"/>
      <c r="K6" s="17" t="s">
        <v>132</v>
      </c>
      <c r="L6" s="18" t="s">
        <v>1</v>
      </c>
      <c r="M6" s="121" t="s">
        <v>2</v>
      </c>
      <c r="N6" s="120"/>
      <c r="O6" s="17" t="s">
        <v>132</v>
      </c>
      <c r="P6" s="18" t="s">
        <v>1</v>
      </c>
      <c r="Q6" s="121" t="s">
        <v>2</v>
      </c>
      <c r="R6" s="120"/>
      <c r="S6" s="17" t="s">
        <v>132</v>
      </c>
      <c r="T6" s="18" t="s">
        <v>1</v>
      </c>
      <c r="U6" s="121" t="s">
        <v>2</v>
      </c>
      <c r="V6" s="120"/>
    </row>
    <row r="7" spans="1:22" ht="18" customHeight="1">
      <c r="A7" s="2"/>
      <c r="B7" s="19" t="s">
        <v>40</v>
      </c>
      <c r="C7" s="13">
        <v>2920</v>
      </c>
      <c r="D7" s="115"/>
      <c r="E7" s="116"/>
      <c r="F7" s="100" t="str">
        <f ca="1">+IF(SUMIF(G7:V7,"（宮）",I7:V7),SUMIF(G7:V7,"（宮）",I7:V7),"")</f>
        <v/>
      </c>
      <c r="G7" s="7" t="s">
        <v>45</v>
      </c>
      <c r="H7" s="20">
        <v>190</v>
      </c>
      <c r="I7" s="115"/>
      <c r="J7" s="116"/>
      <c r="K7" s="82" t="s">
        <v>45</v>
      </c>
      <c r="L7" s="20">
        <v>30</v>
      </c>
      <c r="M7" s="115"/>
      <c r="N7" s="116"/>
      <c r="O7" s="82"/>
      <c r="P7" s="20"/>
      <c r="Q7" s="115"/>
      <c r="R7" s="116"/>
      <c r="S7" s="83" t="s">
        <v>45</v>
      </c>
      <c r="T7" s="20">
        <v>75</v>
      </c>
      <c r="U7" s="115"/>
      <c r="V7" s="116"/>
    </row>
    <row r="8" spans="1:22" ht="18" customHeight="1">
      <c r="A8" s="2"/>
      <c r="B8" s="5" t="s">
        <v>30</v>
      </c>
      <c r="C8" s="9">
        <v>2040</v>
      </c>
      <c r="D8" s="109"/>
      <c r="E8" s="110"/>
      <c r="F8" s="101" t="str">
        <f t="shared" ref="F8:F18" ca="1" si="0">+IF(SUMIF(G8:V8,"（宮）",I8:V8),SUMIF(G8:V8,"（宮）",I8:V8),"")</f>
        <v/>
      </c>
      <c r="G8" s="7" t="s">
        <v>45</v>
      </c>
      <c r="H8" s="9">
        <v>60</v>
      </c>
      <c r="I8" s="109"/>
      <c r="J8" s="110"/>
      <c r="K8" s="7" t="s">
        <v>45</v>
      </c>
      <c r="L8" s="9">
        <v>18</v>
      </c>
      <c r="M8" s="109"/>
      <c r="N8" s="110"/>
      <c r="O8" s="7" t="s">
        <v>163</v>
      </c>
      <c r="P8" s="9">
        <v>120</v>
      </c>
      <c r="Q8" s="109"/>
      <c r="R8" s="110"/>
      <c r="S8" s="31" t="s">
        <v>45</v>
      </c>
      <c r="T8" s="8">
        <v>35</v>
      </c>
      <c r="U8" s="109"/>
      <c r="V8" s="110"/>
    </row>
    <row r="9" spans="1:22" ht="18" customHeight="1">
      <c r="A9" s="2"/>
      <c r="B9" s="5" t="s">
        <v>39</v>
      </c>
      <c r="C9" s="9">
        <v>1810</v>
      </c>
      <c r="D9" s="109"/>
      <c r="E9" s="110"/>
      <c r="F9" s="101" t="str">
        <f t="shared" ca="1" si="0"/>
        <v/>
      </c>
      <c r="G9" s="7" t="s">
        <v>45</v>
      </c>
      <c r="H9" s="30">
        <v>295</v>
      </c>
      <c r="I9" s="109"/>
      <c r="J9" s="110"/>
      <c r="K9" s="7" t="s">
        <v>45</v>
      </c>
      <c r="L9" s="9">
        <v>32</v>
      </c>
      <c r="M9" s="109"/>
      <c r="N9" s="110"/>
      <c r="O9" s="7"/>
      <c r="P9" s="9"/>
      <c r="Q9" s="109"/>
      <c r="R9" s="110"/>
      <c r="S9" s="31" t="s">
        <v>45</v>
      </c>
      <c r="T9" s="8">
        <v>70</v>
      </c>
      <c r="U9" s="109"/>
      <c r="V9" s="110"/>
    </row>
    <row r="10" spans="1:22" ht="18" customHeight="1">
      <c r="A10" s="2"/>
      <c r="B10" s="5" t="s">
        <v>38</v>
      </c>
      <c r="C10" s="9">
        <v>1030</v>
      </c>
      <c r="D10" s="109"/>
      <c r="E10" s="110"/>
      <c r="F10" s="101" t="str">
        <f t="shared" ca="1" si="0"/>
        <v/>
      </c>
      <c r="G10" s="7" t="s">
        <v>45</v>
      </c>
      <c r="H10" s="9">
        <v>20</v>
      </c>
      <c r="I10" s="109"/>
      <c r="J10" s="110"/>
      <c r="K10" s="7" t="s">
        <v>45</v>
      </c>
      <c r="L10" s="9">
        <v>8</v>
      </c>
      <c r="M10" s="109"/>
      <c r="N10" s="110"/>
      <c r="O10" s="7" t="s">
        <v>45</v>
      </c>
      <c r="P10" s="9">
        <v>25</v>
      </c>
      <c r="Q10" s="109"/>
      <c r="R10" s="110"/>
      <c r="S10" s="31" t="s">
        <v>45</v>
      </c>
      <c r="T10" s="8">
        <v>20</v>
      </c>
      <c r="U10" s="109"/>
      <c r="V10" s="110"/>
    </row>
    <row r="11" spans="1:22" ht="18" customHeight="1">
      <c r="A11" s="2"/>
      <c r="B11" s="5" t="s">
        <v>31</v>
      </c>
      <c r="C11" s="9">
        <v>2190</v>
      </c>
      <c r="D11" s="109"/>
      <c r="E11" s="110"/>
      <c r="F11" s="101" t="str">
        <f t="shared" ca="1" si="0"/>
        <v/>
      </c>
      <c r="G11" s="7" t="s">
        <v>45</v>
      </c>
      <c r="H11" s="9">
        <v>110</v>
      </c>
      <c r="I11" s="109"/>
      <c r="J11" s="110"/>
      <c r="K11" s="7" t="s">
        <v>45</v>
      </c>
      <c r="L11" s="9">
        <v>25</v>
      </c>
      <c r="M11" s="109"/>
      <c r="N11" s="110"/>
      <c r="O11" s="7"/>
      <c r="P11" s="9"/>
      <c r="Q11" s="109"/>
      <c r="R11" s="110"/>
      <c r="S11" s="31" t="s">
        <v>45</v>
      </c>
      <c r="T11" s="8">
        <v>45</v>
      </c>
      <c r="U11" s="109"/>
      <c r="V11" s="110"/>
    </row>
    <row r="12" spans="1:22" ht="18" customHeight="1">
      <c r="A12" s="2"/>
      <c r="B12" s="5" t="s">
        <v>32</v>
      </c>
      <c r="C12" s="9">
        <v>2460</v>
      </c>
      <c r="D12" s="109"/>
      <c r="E12" s="110"/>
      <c r="F12" s="101" t="str">
        <f t="shared" ca="1" si="0"/>
        <v/>
      </c>
      <c r="G12" s="7" t="s">
        <v>45</v>
      </c>
      <c r="H12" s="9">
        <v>105</v>
      </c>
      <c r="I12" s="109"/>
      <c r="J12" s="110"/>
      <c r="K12" s="7" t="s">
        <v>45</v>
      </c>
      <c r="L12" s="9">
        <v>17</v>
      </c>
      <c r="M12" s="109"/>
      <c r="N12" s="110"/>
      <c r="O12" s="60" t="s">
        <v>32</v>
      </c>
      <c r="P12" s="9">
        <v>700</v>
      </c>
      <c r="Q12" s="109"/>
      <c r="R12" s="110"/>
      <c r="S12" s="31" t="s">
        <v>45</v>
      </c>
      <c r="T12" s="8">
        <v>40</v>
      </c>
      <c r="U12" s="109"/>
      <c r="V12" s="110"/>
    </row>
    <row r="13" spans="1:22" ht="18" customHeight="1">
      <c r="A13" s="2"/>
      <c r="B13" s="5" t="s">
        <v>155</v>
      </c>
      <c r="C13" s="9">
        <v>1060</v>
      </c>
      <c r="D13" s="109"/>
      <c r="E13" s="110"/>
      <c r="F13" s="101" t="str">
        <f t="shared" ca="1" si="0"/>
        <v/>
      </c>
      <c r="G13" s="7" t="s">
        <v>45</v>
      </c>
      <c r="H13" s="9">
        <v>65</v>
      </c>
      <c r="I13" s="109"/>
      <c r="J13" s="110"/>
      <c r="K13" s="7" t="s">
        <v>163</v>
      </c>
      <c r="L13" s="9">
        <v>17</v>
      </c>
      <c r="M13" s="109"/>
      <c r="N13" s="110"/>
      <c r="O13" s="60"/>
      <c r="P13" s="9"/>
      <c r="Q13" s="109"/>
      <c r="R13" s="110"/>
      <c r="S13" s="31" t="s">
        <v>45</v>
      </c>
      <c r="T13" s="8">
        <v>25</v>
      </c>
      <c r="U13" s="109"/>
      <c r="V13" s="110"/>
    </row>
    <row r="14" spans="1:22" ht="18" customHeight="1">
      <c r="A14" s="2"/>
      <c r="B14" s="5" t="s">
        <v>33</v>
      </c>
      <c r="C14" s="9">
        <v>2770</v>
      </c>
      <c r="D14" s="109"/>
      <c r="E14" s="110"/>
      <c r="F14" s="101" t="str">
        <f t="shared" ca="1" si="0"/>
        <v/>
      </c>
      <c r="G14" s="7" t="s">
        <v>45</v>
      </c>
      <c r="H14" s="9">
        <v>240</v>
      </c>
      <c r="I14" s="109"/>
      <c r="J14" s="110"/>
      <c r="K14" s="7" t="s">
        <v>45</v>
      </c>
      <c r="L14" s="9">
        <v>48</v>
      </c>
      <c r="M14" s="109"/>
      <c r="N14" s="110"/>
      <c r="O14" s="14"/>
      <c r="P14" s="9"/>
      <c r="Q14" s="109"/>
      <c r="R14" s="110"/>
      <c r="S14" s="31" t="s">
        <v>45</v>
      </c>
      <c r="T14" s="8">
        <v>50</v>
      </c>
      <c r="U14" s="109"/>
      <c r="V14" s="110"/>
    </row>
    <row r="15" spans="1:22" ht="18" customHeight="1">
      <c r="A15" s="2"/>
      <c r="B15" s="5" t="s">
        <v>37</v>
      </c>
      <c r="C15" s="9">
        <v>2030</v>
      </c>
      <c r="D15" s="109"/>
      <c r="E15" s="110"/>
      <c r="F15" s="101" t="str">
        <f t="shared" ca="1" si="0"/>
        <v/>
      </c>
      <c r="G15" s="7" t="s">
        <v>45</v>
      </c>
      <c r="H15" s="9">
        <v>75</v>
      </c>
      <c r="I15" s="109"/>
      <c r="J15" s="110"/>
      <c r="K15" s="7" t="s">
        <v>45</v>
      </c>
      <c r="L15" s="9">
        <v>20</v>
      </c>
      <c r="M15" s="109"/>
      <c r="N15" s="110"/>
      <c r="O15" s="7" t="s">
        <v>45</v>
      </c>
      <c r="P15" s="9">
        <v>40</v>
      </c>
      <c r="Q15" s="109"/>
      <c r="R15" s="110"/>
      <c r="S15" s="31" t="s">
        <v>45</v>
      </c>
      <c r="T15" s="8">
        <v>40</v>
      </c>
      <c r="U15" s="109"/>
      <c r="V15" s="110"/>
    </row>
    <row r="16" spans="1:22" ht="18" customHeight="1">
      <c r="A16" s="2"/>
      <c r="B16" s="5" t="s">
        <v>36</v>
      </c>
      <c r="C16" s="9">
        <v>2380</v>
      </c>
      <c r="D16" s="109"/>
      <c r="E16" s="110"/>
      <c r="F16" s="101" t="str">
        <f t="shared" ca="1" si="0"/>
        <v/>
      </c>
      <c r="G16" s="7" t="s">
        <v>45</v>
      </c>
      <c r="H16" s="8">
        <v>65</v>
      </c>
      <c r="I16" s="109"/>
      <c r="J16" s="110"/>
      <c r="K16" s="7" t="s">
        <v>45</v>
      </c>
      <c r="L16" s="9">
        <v>14</v>
      </c>
      <c r="M16" s="109"/>
      <c r="N16" s="110"/>
      <c r="O16" s="7" t="s">
        <v>45</v>
      </c>
      <c r="P16" s="9">
        <v>74</v>
      </c>
      <c r="Q16" s="109"/>
      <c r="R16" s="110"/>
      <c r="S16" s="31" t="s">
        <v>45</v>
      </c>
      <c r="T16" s="8">
        <v>35</v>
      </c>
      <c r="U16" s="109"/>
      <c r="V16" s="110"/>
    </row>
    <row r="17" spans="1:22" ht="18" customHeight="1">
      <c r="A17" s="2"/>
      <c r="B17" s="5" t="s">
        <v>35</v>
      </c>
      <c r="C17" s="9">
        <v>3070</v>
      </c>
      <c r="D17" s="109"/>
      <c r="E17" s="110"/>
      <c r="F17" s="101" t="str">
        <f t="shared" ca="1" si="0"/>
        <v/>
      </c>
      <c r="G17" s="7" t="s">
        <v>45</v>
      </c>
      <c r="H17" s="9">
        <v>170</v>
      </c>
      <c r="I17" s="109"/>
      <c r="J17" s="110"/>
      <c r="K17" s="7" t="s">
        <v>45</v>
      </c>
      <c r="L17" s="9">
        <v>37</v>
      </c>
      <c r="M17" s="109"/>
      <c r="N17" s="110"/>
      <c r="O17" s="60" t="s">
        <v>35</v>
      </c>
      <c r="P17" s="91">
        <v>320</v>
      </c>
      <c r="Q17" s="109"/>
      <c r="R17" s="110"/>
      <c r="S17" s="31" t="s">
        <v>45</v>
      </c>
      <c r="T17" s="8">
        <v>75</v>
      </c>
      <c r="U17" s="109"/>
      <c r="V17" s="110"/>
    </row>
    <row r="18" spans="1:22" ht="18" customHeight="1">
      <c r="A18" s="2"/>
      <c r="B18" s="5" t="s">
        <v>34</v>
      </c>
      <c r="C18" s="9">
        <v>1160</v>
      </c>
      <c r="D18" s="109"/>
      <c r="E18" s="110"/>
      <c r="F18" s="101" t="str">
        <f t="shared" ca="1" si="0"/>
        <v/>
      </c>
      <c r="G18" s="7" t="s">
        <v>45</v>
      </c>
      <c r="H18" s="9">
        <v>130</v>
      </c>
      <c r="I18" s="109"/>
      <c r="J18" s="110"/>
      <c r="K18" s="7" t="s">
        <v>45</v>
      </c>
      <c r="L18" s="9">
        <v>16</v>
      </c>
      <c r="M18" s="109"/>
      <c r="N18" s="110"/>
      <c r="O18" s="12"/>
      <c r="P18" s="9"/>
      <c r="Q18" s="109"/>
      <c r="R18" s="110"/>
      <c r="S18" s="31" t="s">
        <v>45</v>
      </c>
      <c r="T18" s="8">
        <v>30</v>
      </c>
      <c r="U18" s="109"/>
      <c r="V18" s="110"/>
    </row>
    <row r="19" spans="1:22" ht="18" customHeight="1">
      <c r="A19" s="2"/>
      <c r="B19" s="5"/>
      <c r="C19" s="9"/>
      <c r="D19" s="109"/>
      <c r="E19" s="110"/>
      <c r="F19" s="101"/>
      <c r="G19" s="32"/>
      <c r="H19" s="21"/>
      <c r="I19" s="109"/>
      <c r="J19" s="110"/>
      <c r="K19" s="12"/>
      <c r="L19" s="9"/>
      <c r="M19" s="109"/>
      <c r="N19" s="110"/>
      <c r="O19" s="12"/>
      <c r="P19" s="9"/>
      <c r="Q19" s="109"/>
      <c r="R19" s="110"/>
      <c r="S19" s="7"/>
      <c r="T19" s="8"/>
      <c r="U19" s="109"/>
      <c r="V19" s="110"/>
    </row>
    <row r="20" spans="1:22" ht="18" customHeight="1">
      <c r="A20" s="2"/>
      <c r="B20" s="5"/>
      <c r="C20" s="9"/>
      <c r="D20" s="109"/>
      <c r="E20" s="110"/>
      <c r="F20" s="101"/>
      <c r="G20" s="12"/>
      <c r="H20" s="9"/>
      <c r="I20" s="109"/>
      <c r="J20" s="110"/>
      <c r="K20" s="12"/>
      <c r="L20" s="9"/>
      <c r="M20" s="109"/>
      <c r="N20" s="110"/>
      <c r="O20" s="12"/>
      <c r="P20" s="9"/>
      <c r="Q20" s="109"/>
      <c r="R20" s="110"/>
      <c r="S20" s="12"/>
      <c r="T20" s="8"/>
      <c r="U20" s="109"/>
      <c r="V20" s="110"/>
    </row>
    <row r="21" spans="1:22" ht="18" customHeight="1">
      <c r="A21" s="2"/>
      <c r="B21" s="5"/>
      <c r="C21" s="9"/>
      <c r="D21" s="109"/>
      <c r="E21" s="110"/>
      <c r="F21" s="101"/>
      <c r="G21" s="12"/>
      <c r="H21" s="9"/>
      <c r="I21" s="109"/>
      <c r="J21" s="110"/>
      <c r="K21" s="12"/>
      <c r="L21" s="9"/>
      <c r="M21" s="109"/>
      <c r="N21" s="110"/>
      <c r="O21" s="12"/>
      <c r="P21" s="9"/>
      <c r="Q21" s="109"/>
      <c r="R21" s="110"/>
      <c r="S21" s="7"/>
      <c r="T21" s="8"/>
      <c r="U21" s="109"/>
      <c r="V21" s="110"/>
    </row>
    <row r="22" spans="1:22" ht="18" customHeight="1">
      <c r="A22" s="2"/>
      <c r="B22" s="5"/>
      <c r="C22" s="9"/>
      <c r="D22" s="109"/>
      <c r="E22" s="110"/>
      <c r="F22" s="101"/>
      <c r="G22" s="5"/>
      <c r="H22" s="9"/>
      <c r="I22" s="109"/>
      <c r="J22" s="110"/>
      <c r="K22" s="12"/>
      <c r="L22" s="9"/>
      <c r="M22" s="109"/>
      <c r="N22" s="110"/>
      <c r="O22" s="12"/>
      <c r="P22" s="9"/>
      <c r="Q22" s="109"/>
      <c r="R22" s="110"/>
      <c r="S22" s="7"/>
      <c r="T22" s="8"/>
      <c r="U22" s="109"/>
      <c r="V22" s="110"/>
    </row>
    <row r="23" spans="1:22" ht="18" customHeight="1">
      <c r="A23" s="2"/>
      <c r="B23" s="5"/>
      <c r="C23" s="9"/>
      <c r="D23" s="109"/>
      <c r="E23" s="110"/>
      <c r="F23" s="101"/>
      <c r="G23" s="5"/>
      <c r="H23" s="9"/>
      <c r="I23" s="109"/>
      <c r="J23" s="110"/>
      <c r="K23" s="12"/>
      <c r="L23" s="9"/>
      <c r="M23" s="109"/>
      <c r="N23" s="110"/>
      <c r="O23" s="12"/>
      <c r="P23" s="9"/>
      <c r="Q23" s="109"/>
      <c r="R23" s="110"/>
      <c r="S23" s="7"/>
      <c r="T23" s="8"/>
      <c r="U23" s="109"/>
      <c r="V23" s="110"/>
    </row>
    <row r="24" spans="1:22" ht="18" customHeight="1">
      <c r="A24" s="2"/>
      <c r="B24" s="5"/>
      <c r="C24" s="9"/>
      <c r="D24" s="109"/>
      <c r="E24" s="110"/>
      <c r="F24" s="101"/>
      <c r="G24" s="5"/>
      <c r="H24" s="8"/>
      <c r="I24" s="109"/>
      <c r="J24" s="110"/>
      <c r="K24" s="12"/>
      <c r="L24" s="9"/>
      <c r="M24" s="109"/>
      <c r="N24" s="110"/>
      <c r="O24" s="12"/>
      <c r="P24" s="9"/>
      <c r="Q24" s="109"/>
      <c r="R24" s="110"/>
      <c r="S24" s="7"/>
      <c r="T24" s="8"/>
      <c r="U24" s="109"/>
      <c r="V24" s="110"/>
    </row>
    <row r="25" spans="1:22" ht="18" customHeight="1">
      <c r="A25" s="2"/>
      <c r="B25" s="5"/>
      <c r="C25" s="9"/>
      <c r="D25" s="109"/>
      <c r="E25" s="110"/>
      <c r="F25" s="101"/>
      <c r="G25" s="12"/>
      <c r="H25" s="9"/>
      <c r="I25" s="109"/>
      <c r="J25" s="110"/>
      <c r="K25" s="12"/>
      <c r="L25" s="9"/>
      <c r="M25" s="109"/>
      <c r="N25" s="110"/>
      <c r="O25" s="12"/>
      <c r="P25" s="9"/>
      <c r="Q25" s="109"/>
      <c r="R25" s="110"/>
      <c r="S25" s="7"/>
      <c r="T25" s="8"/>
      <c r="U25" s="109"/>
      <c r="V25" s="110"/>
    </row>
    <row r="26" spans="1:22" ht="18" customHeight="1">
      <c r="A26" s="2"/>
      <c r="B26" s="5"/>
      <c r="C26" s="9"/>
      <c r="D26" s="109"/>
      <c r="E26" s="110"/>
      <c r="F26" s="101"/>
      <c r="G26" s="33"/>
      <c r="H26" s="9"/>
      <c r="I26" s="109"/>
      <c r="J26" s="110"/>
      <c r="K26" s="12"/>
      <c r="L26" s="9"/>
      <c r="M26" s="109"/>
      <c r="N26" s="110"/>
      <c r="O26" s="12"/>
      <c r="P26" s="9"/>
      <c r="Q26" s="109"/>
      <c r="R26" s="110"/>
      <c r="S26" s="7"/>
      <c r="T26" s="8"/>
      <c r="U26" s="109"/>
      <c r="V26" s="110"/>
    </row>
    <row r="27" spans="1:22" ht="18" customHeight="1">
      <c r="A27" s="2"/>
      <c r="B27" s="5"/>
      <c r="C27" s="9"/>
      <c r="D27" s="109"/>
      <c r="E27" s="110"/>
      <c r="F27" s="101"/>
      <c r="G27" s="12"/>
      <c r="H27" s="21"/>
      <c r="I27" s="109"/>
      <c r="J27" s="110"/>
      <c r="K27" s="12"/>
      <c r="L27" s="9"/>
      <c r="M27" s="109"/>
      <c r="N27" s="110"/>
      <c r="O27" s="12"/>
      <c r="P27" s="9"/>
      <c r="Q27" s="109"/>
      <c r="R27" s="110"/>
      <c r="S27" s="7"/>
      <c r="T27" s="8"/>
      <c r="U27" s="109"/>
      <c r="V27" s="110"/>
    </row>
    <row r="28" spans="1:22" ht="18" customHeight="1">
      <c r="A28" s="2"/>
      <c r="B28" s="5"/>
      <c r="C28" s="9"/>
      <c r="D28" s="109"/>
      <c r="E28" s="110"/>
      <c r="F28" s="101"/>
      <c r="G28" s="12"/>
      <c r="H28" s="21"/>
      <c r="I28" s="109"/>
      <c r="J28" s="110"/>
      <c r="K28" s="12"/>
      <c r="L28" s="9"/>
      <c r="M28" s="109"/>
      <c r="N28" s="110"/>
      <c r="O28" s="12"/>
      <c r="P28" s="9"/>
      <c r="Q28" s="109"/>
      <c r="R28" s="110"/>
      <c r="S28" s="7"/>
      <c r="T28" s="8"/>
      <c r="U28" s="109"/>
      <c r="V28" s="110"/>
    </row>
    <row r="29" spans="1:22" ht="18" customHeight="1">
      <c r="A29" s="2"/>
      <c r="B29" s="5"/>
      <c r="C29" s="9"/>
      <c r="D29" s="109"/>
      <c r="E29" s="110"/>
      <c r="F29" s="101"/>
      <c r="G29" s="12"/>
      <c r="H29" s="21"/>
      <c r="I29" s="109"/>
      <c r="J29" s="110"/>
      <c r="K29" s="12"/>
      <c r="L29" s="9"/>
      <c r="M29" s="109"/>
      <c r="N29" s="110"/>
      <c r="O29" s="12"/>
      <c r="P29" s="9"/>
      <c r="Q29" s="109"/>
      <c r="R29" s="110"/>
      <c r="S29" s="7"/>
      <c r="T29" s="8"/>
      <c r="U29" s="109"/>
      <c r="V29" s="110"/>
    </row>
    <row r="30" spans="1:22" ht="18" customHeight="1">
      <c r="A30" s="2"/>
      <c r="B30" s="5"/>
      <c r="C30" s="9"/>
      <c r="D30" s="109"/>
      <c r="E30" s="110"/>
      <c r="F30" s="101"/>
      <c r="G30" s="12"/>
      <c r="H30" s="21"/>
      <c r="I30" s="109"/>
      <c r="J30" s="110"/>
      <c r="K30" s="12"/>
      <c r="L30" s="9"/>
      <c r="M30" s="109"/>
      <c r="N30" s="110"/>
      <c r="O30" s="12"/>
      <c r="P30" s="9"/>
      <c r="Q30" s="109"/>
      <c r="R30" s="110"/>
      <c r="S30" s="7"/>
      <c r="T30" s="8"/>
      <c r="U30" s="109"/>
      <c r="V30" s="110"/>
    </row>
    <row r="31" spans="1:22" ht="18" customHeight="1">
      <c r="A31" s="2"/>
      <c r="B31" s="5"/>
      <c r="C31" s="9"/>
      <c r="D31" s="109"/>
      <c r="E31" s="110"/>
      <c r="F31" s="101"/>
      <c r="G31" s="12"/>
      <c r="H31" s="21"/>
      <c r="I31" s="109"/>
      <c r="J31" s="110"/>
      <c r="K31" s="12"/>
      <c r="L31" s="9"/>
      <c r="M31" s="109"/>
      <c r="N31" s="110"/>
      <c r="O31" s="12"/>
      <c r="P31" s="9"/>
      <c r="Q31" s="109"/>
      <c r="R31" s="110"/>
      <c r="S31" s="7"/>
      <c r="T31" s="8"/>
      <c r="U31" s="109"/>
      <c r="V31" s="110"/>
    </row>
    <row r="32" spans="1:22" ht="18" customHeight="1">
      <c r="A32" s="2"/>
      <c r="B32" s="5"/>
      <c r="C32" s="6"/>
      <c r="D32" s="109"/>
      <c r="E32" s="110"/>
      <c r="F32" s="101"/>
      <c r="G32" s="12"/>
      <c r="H32" s="21"/>
      <c r="I32" s="109"/>
      <c r="J32" s="110"/>
      <c r="K32" s="12"/>
      <c r="L32" s="9"/>
      <c r="M32" s="109"/>
      <c r="N32" s="110"/>
      <c r="O32" s="12"/>
      <c r="P32" s="9"/>
      <c r="Q32" s="109"/>
      <c r="R32" s="110"/>
      <c r="S32" s="12"/>
      <c r="T32" s="8"/>
      <c r="U32" s="109"/>
      <c r="V32" s="110"/>
    </row>
    <row r="33" spans="1:22" ht="18" customHeight="1" thickBot="1">
      <c r="A33" s="2"/>
      <c r="B33" s="34" t="s">
        <v>29</v>
      </c>
      <c r="C33" s="35">
        <f>SUM(C7:C32)</f>
        <v>24920</v>
      </c>
      <c r="D33" s="113" t="str">
        <f>IF(SUM(D7:D32),SUM(D7:D32),"")</f>
        <v/>
      </c>
      <c r="E33" s="114"/>
      <c r="F33" s="102"/>
      <c r="G33" s="34" t="s">
        <v>29</v>
      </c>
      <c r="H33" s="36">
        <f>SUM(H7:H32)</f>
        <v>1525</v>
      </c>
      <c r="I33" s="113" t="str">
        <f>IF(SUM(I7:I32),SUM(I7:I32),"")</f>
        <v/>
      </c>
      <c r="J33" s="114"/>
      <c r="K33" s="34" t="s">
        <v>29</v>
      </c>
      <c r="L33" s="36">
        <f>SUM(L7:L32)</f>
        <v>282</v>
      </c>
      <c r="M33" s="113" t="str">
        <f>IF(SUM(M7:M32),SUM(M7:M32),"")</f>
        <v/>
      </c>
      <c r="N33" s="114"/>
      <c r="O33" s="34" t="s">
        <v>29</v>
      </c>
      <c r="P33" s="36">
        <f>SUM(P7:P32)</f>
        <v>1279</v>
      </c>
      <c r="Q33" s="113" t="str">
        <f>IF(SUM(Q7:Q32),SUM(Q7:Q32),"")</f>
        <v/>
      </c>
      <c r="R33" s="114"/>
      <c r="S33" s="34" t="s">
        <v>29</v>
      </c>
      <c r="T33" s="35">
        <f>SUM(T7:T32)</f>
        <v>540</v>
      </c>
      <c r="U33" s="113" t="str">
        <f>IF(SUM(U7:U32),SUM(U7:U32),"")</f>
        <v/>
      </c>
      <c r="V33" s="114"/>
    </row>
    <row r="34" spans="1:22" ht="18" customHeight="1" thickTop="1">
      <c r="A34" s="2"/>
      <c r="B34" s="10" t="s">
        <v>21</v>
      </c>
      <c r="C34" s="37">
        <f>SUM(宮崎市①!C34+宮崎市②!C33)</f>
        <v>77140</v>
      </c>
      <c r="D34" s="139" t="str">
        <f>IF(SUM(宮崎市①!D34,宮崎市②!D33),SUM(宮崎市①!D34,宮崎市②!D33),"")</f>
        <v/>
      </c>
      <c r="E34" s="140"/>
      <c r="F34" s="103"/>
      <c r="G34" s="10" t="s">
        <v>21</v>
      </c>
      <c r="H34" s="37">
        <f>SUM(宮崎市①!H34+宮崎市②!H33)</f>
        <v>5855</v>
      </c>
      <c r="I34" s="139" t="str">
        <f>IF(SUM(宮崎市①!I34,宮崎市②!I33),SUM(宮崎市①!I34,宮崎市②!I33),"")</f>
        <v/>
      </c>
      <c r="J34" s="140"/>
      <c r="K34" s="10" t="s">
        <v>21</v>
      </c>
      <c r="L34" s="37">
        <f>SUM(宮崎市①!L34+宮崎市②!L33)</f>
        <v>2861</v>
      </c>
      <c r="M34" s="139" t="str">
        <f>IF(SUM(宮崎市①!M34,宮崎市②!M33),SUM(宮崎市①!M34,宮崎市②!M33),"")</f>
        <v/>
      </c>
      <c r="N34" s="140"/>
      <c r="O34" s="10" t="s">
        <v>21</v>
      </c>
      <c r="P34" s="37">
        <f>SUM(宮崎市①!P34+宮崎市②!P33)</f>
        <v>7259</v>
      </c>
      <c r="Q34" s="139" t="str">
        <f>IF(SUM(宮崎市①!Q34,宮崎市②!Q33),SUM(宮崎市①!Q34,宮崎市②!Q33),"")</f>
        <v/>
      </c>
      <c r="R34" s="140"/>
      <c r="S34" s="10" t="s">
        <v>21</v>
      </c>
      <c r="T34" s="37">
        <f>SUM(宮崎市①!T34+宮崎市②!T33)</f>
        <v>3160</v>
      </c>
      <c r="U34" s="139" t="str">
        <f>IF(SUM(宮崎市①!U34,宮崎市②!U33),SUM(宮崎市①!U34,宮崎市②!U33),"")</f>
        <v/>
      </c>
      <c r="V34" s="140"/>
    </row>
    <row r="35" spans="1:22" ht="18" customHeight="1">
      <c r="B35" s="22"/>
      <c r="C35" s="23"/>
      <c r="D35" s="24"/>
      <c r="E35" s="25"/>
      <c r="F35" s="25"/>
      <c r="G35" s="23"/>
      <c r="H35" s="24"/>
      <c r="I35" s="25"/>
      <c r="J35" s="23"/>
      <c r="K35" s="23"/>
      <c r="L35" s="24"/>
      <c r="M35" s="25"/>
      <c r="N35" s="23"/>
      <c r="O35" s="23"/>
      <c r="P35" s="24"/>
      <c r="Q35" s="25"/>
      <c r="R35" s="26"/>
      <c r="S35" s="11" t="s">
        <v>134</v>
      </c>
      <c r="T35" s="27">
        <f>C34+H34+L34+P34+V34+T34</f>
        <v>96275</v>
      </c>
      <c r="U35" s="111" t="str">
        <f>IF(AND(SUM(D34,I34,M34,Q34,U34)=0),"",SUM(D34,I34,M34,Q34,U34))</f>
        <v/>
      </c>
      <c r="V35" s="112"/>
    </row>
    <row r="36" spans="1:22" ht="18" customHeight="1">
      <c r="B36" s="4" t="s">
        <v>130</v>
      </c>
    </row>
    <row r="37" spans="1:22" ht="18" customHeight="1">
      <c r="B37" s="4"/>
    </row>
    <row r="38" spans="1:22" ht="18" customHeight="1"/>
  </sheetData>
  <sheetProtection algorithmName="SHA-512" hashValue="d10y6Il43yB2qC1RB43mDdXV7YzfZ5+uhPjUi8prCa4LvNAdSRAZZyiDz4478irGO/BTdBohOvNDmVMEMFX+lA==" saltValue="pa5PPAjVr2Uj/LwYqhZdBw==" spinCount="100000" sheet="1" objects="1" scenarios="1"/>
  <mergeCells count="163">
    <mergeCell ref="U35:V35"/>
    <mergeCell ref="D34:E34"/>
    <mergeCell ref="I34:J34"/>
    <mergeCell ref="M34:N34"/>
    <mergeCell ref="Q34:R34"/>
    <mergeCell ref="U34:V34"/>
    <mergeCell ref="D33:E33"/>
    <mergeCell ref="I33:J33"/>
    <mergeCell ref="M33:N33"/>
    <mergeCell ref="Q33:R33"/>
    <mergeCell ref="U33:V33"/>
    <mergeCell ref="D32:E32"/>
    <mergeCell ref="I32:J32"/>
    <mergeCell ref="M32:N32"/>
    <mergeCell ref="Q32:R32"/>
    <mergeCell ref="U32:V32"/>
    <mergeCell ref="D31:E31"/>
    <mergeCell ref="I31:J31"/>
    <mergeCell ref="M31:N31"/>
    <mergeCell ref="Q31:R31"/>
    <mergeCell ref="U31:V31"/>
    <mergeCell ref="D30:E30"/>
    <mergeCell ref="I30:J30"/>
    <mergeCell ref="M30:N30"/>
    <mergeCell ref="Q30:R30"/>
    <mergeCell ref="U30:V30"/>
    <mergeCell ref="D29:E29"/>
    <mergeCell ref="I29:J29"/>
    <mergeCell ref="M29:N29"/>
    <mergeCell ref="Q29:R29"/>
    <mergeCell ref="U29:V29"/>
    <mergeCell ref="D28:E28"/>
    <mergeCell ref="I28:J28"/>
    <mergeCell ref="M28:N28"/>
    <mergeCell ref="Q28:R28"/>
    <mergeCell ref="U28:V28"/>
    <mergeCell ref="D27:E27"/>
    <mergeCell ref="I27:J27"/>
    <mergeCell ref="M27:N27"/>
    <mergeCell ref="Q27:R27"/>
    <mergeCell ref="U27:V27"/>
    <mergeCell ref="D26:E26"/>
    <mergeCell ref="I26:J26"/>
    <mergeCell ref="M26:N26"/>
    <mergeCell ref="Q26:R26"/>
    <mergeCell ref="U26:V26"/>
    <mergeCell ref="D25:E25"/>
    <mergeCell ref="I25:J25"/>
    <mergeCell ref="M25:N25"/>
    <mergeCell ref="Q25:R25"/>
    <mergeCell ref="U25:V25"/>
    <mergeCell ref="D24:E24"/>
    <mergeCell ref="I24:J24"/>
    <mergeCell ref="M24:N24"/>
    <mergeCell ref="Q24:R24"/>
    <mergeCell ref="U24:V24"/>
    <mergeCell ref="D23:E23"/>
    <mergeCell ref="I23:J23"/>
    <mergeCell ref="M23:N23"/>
    <mergeCell ref="Q23:R23"/>
    <mergeCell ref="U23:V23"/>
    <mergeCell ref="D22:E22"/>
    <mergeCell ref="I22:J22"/>
    <mergeCell ref="M22:N22"/>
    <mergeCell ref="Q22:R22"/>
    <mergeCell ref="U22:V22"/>
    <mergeCell ref="D21:E21"/>
    <mergeCell ref="I21:J21"/>
    <mergeCell ref="M21:N21"/>
    <mergeCell ref="Q21:R21"/>
    <mergeCell ref="U21:V21"/>
    <mergeCell ref="D20:E20"/>
    <mergeCell ref="I20:J20"/>
    <mergeCell ref="M20:N20"/>
    <mergeCell ref="Q20:R20"/>
    <mergeCell ref="U20:V20"/>
    <mergeCell ref="D19:E19"/>
    <mergeCell ref="I19:J19"/>
    <mergeCell ref="M19:N19"/>
    <mergeCell ref="Q19:R19"/>
    <mergeCell ref="U19:V19"/>
    <mergeCell ref="D18:E18"/>
    <mergeCell ref="I18:J18"/>
    <mergeCell ref="M18:N18"/>
    <mergeCell ref="Q18:R18"/>
    <mergeCell ref="U18:V18"/>
    <mergeCell ref="D17:E17"/>
    <mergeCell ref="I17:J17"/>
    <mergeCell ref="M17:N17"/>
    <mergeCell ref="Q17:R17"/>
    <mergeCell ref="U17:V17"/>
    <mergeCell ref="D16:E16"/>
    <mergeCell ref="I16:J16"/>
    <mergeCell ref="M16:N16"/>
    <mergeCell ref="Q16:R16"/>
    <mergeCell ref="U16:V16"/>
    <mergeCell ref="D15:E15"/>
    <mergeCell ref="I15:J15"/>
    <mergeCell ref="M15:N15"/>
    <mergeCell ref="Q15:R15"/>
    <mergeCell ref="U15:V15"/>
    <mergeCell ref="D14:E14"/>
    <mergeCell ref="I14:J14"/>
    <mergeCell ref="M14:N14"/>
    <mergeCell ref="Q14:R14"/>
    <mergeCell ref="U14:V14"/>
    <mergeCell ref="D13:E13"/>
    <mergeCell ref="I13:J13"/>
    <mergeCell ref="M13:N13"/>
    <mergeCell ref="Q13:R13"/>
    <mergeCell ref="U13:V13"/>
    <mergeCell ref="D12:E12"/>
    <mergeCell ref="I12:J12"/>
    <mergeCell ref="M12:N12"/>
    <mergeCell ref="Q12:R12"/>
    <mergeCell ref="U12:V12"/>
    <mergeCell ref="D11:E11"/>
    <mergeCell ref="I11:J11"/>
    <mergeCell ref="M11:N11"/>
    <mergeCell ref="Q11:R11"/>
    <mergeCell ref="U11:V11"/>
    <mergeCell ref="D10:E10"/>
    <mergeCell ref="I10:J10"/>
    <mergeCell ref="M10:N10"/>
    <mergeCell ref="Q10:R10"/>
    <mergeCell ref="U10:V10"/>
    <mergeCell ref="D9:E9"/>
    <mergeCell ref="I9:J9"/>
    <mergeCell ref="M9:N9"/>
    <mergeCell ref="Q9:R9"/>
    <mergeCell ref="U9:V9"/>
    <mergeCell ref="D8:E8"/>
    <mergeCell ref="I8:J8"/>
    <mergeCell ref="M8:N8"/>
    <mergeCell ref="Q8:R8"/>
    <mergeCell ref="U8:V8"/>
    <mergeCell ref="D7:E7"/>
    <mergeCell ref="I7:J7"/>
    <mergeCell ref="M7:N7"/>
    <mergeCell ref="Q7:R7"/>
    <mergeCell ref="U7:V7"/>
    <mergeCell ref="D6:E6"/>
    <mergeCell ref="I6:J6"/>
    <mergeCell ref="M6:N6"/>
    <mergeCell ref="Q6:R6"/>
    <mergeCell ref="U6:V6"/>
    <mergeCell ref="B3:C3"/>
    <mergeCell ref="B5:D5"/>
    <mergeCell ref="G5:I5"/>
    <mergeCell ref="K5:M5"/>
    <mergeCell ref="O5:Q5"/>
    <mergeCell ref="S5:U5"/>
    <mergeCell ref="B2:C2"/>
    <mergeCell ref="D2:G2"/>
    <mergeCell ref="I2:L2"/>
    <mergeCell ref="M2:P2"/>
    <mergeCell ref="Q2:S2"/>
    <mergeCell ref="T2:V2"/>
    <mergeCell ref="D3:G3"/>
    <mergeCell ref="I3:L3"/>
    <mergeCell ref="M3:P3"/>
    <mergeCell ref="Q3:S3"/>
    <mergeCell ref="T3:V3"/>
  </mergeCells>
  <phoneticPr fontId="2"/>
  <conditionalFormatting sqref="D33:F33">
    <cfRule type="expression" dxfId="1037" priority="210" stopIfTrue="1">
      <formula>AND($D$7:$E$32=0)</formula>
    </cfRule>
    <cfRule type="cellIs" dxfId="1036" priority="211" stopIfTrue="1" operator="greaterThan">
      <formula>$C$33</formula>
    </cfRule>
  </conditionalFormatting>
  <conditionalFormatting sqref="D34:F34">
    <cfRule type="cellIs" dxfId="1035" priority="192" stopIfTrue="1" operator="greaterThan">
      <formula>$C$34</formula>
    </cfRule>
  </conditionalFormatting>
  <conditionalFormatting sqref="I33:J33">
    <cfRule type="expression" dxfId="1034" priority="178" stopIfTrue="1">
      <formula>AND($I$7:$J$32=0)</formula>
    </cfRule>
    <cfRule type="cellIs" dxfId="1033" priority="179" stopIfTrue="1" operator="greaterThan">
      <formula>$H$33</formula>
    </cfRule>
  </conditionalFormatting>
  <conditionalFormatting sqref="I34:J34">
    <cfRule type="cellIs" dxfId="1032" priority="177" stopIfTrue="1" operator="greaterThan">
      <formula>$H$34</formula>
    </cfRule>
  </conditionalFormatting>
  <conditionalFormatting sqref="M33:N33">
    <cfRule type="expression" dxfId="1031" priority="161" stopIfTrue="1">
      <formula>AND($M$7:$N$32=0)</formula>
    </cfRule>
    <cfRule type="cellIs" dxfId="1030" priority="162" stopIfTrue="1" operator="greaterThan">
      <formula>$L$33</formula>
    </cfRule>
  </conditionalFormatting>
  <conditionalFormatting sqref="M34:N34">
    <cfRule type="cellIs" dxfId="1029" priority="160" stopIfTrue="1" operator="greaterThan">
      <formula>$L$34</formula>
    </cfRule>
  </conditionalFormatting>
  <conditionalFormatting sqref="Q33:R33">
    <cfRule type="expression" dxfId="1028" priority="153" stopIfTrue="1">
      <formula>AND($Q$7:$R$32=0)</formula>
    </cfRule>
    <cfRule type="cellIs" dxfId="1027" priority="154" stopIfTrue="1" operator="greaterThan">
      <formula>$P$33</formula>
    </cfRule>
  </conditionalFormatting>
  <conditionalFormatting sqref="Q34:R34">
    <cfRule type="cellIs" dxfId="1026" priority="152" stopIfTrue="1" operator="greaterThan">
      <formula>$P$34</formula>
    </cfRule>
  </conditionalFormatting>
  <conditionalFormatting sqref="U33:V33">
    <cfRule type="expression" dxfId="1025" priority="138" stopIfTrue="1">
      <formula>AND($U$7:$V$32=0)</formula>
    </cfRule>
    <cfRule type="cellIs" dxfId="1024" priority="139" stopIfTrue="1" operator="greaterThan">
      <formula>$T$33</formula>
    </cfRule>
  </conditionalFormatting>
  <conditionalFormatting sqref="U34:V34">
    <cfRule type="cellIs" dxfId="1023" priority="137" stopIfTrue="1" operator="greaterThan">
      <formula>$T$34</formula>
    </cfRule>
  </conditionalFormatting>
  <conditionalFormatting sqref="U35:V35">
    <cfRule type="cellIs" dxfId="1022" priority="135" stopIfTrue="1" operator="greaterThan">
      <formula>$T$35</formula>
    </cfRule>
  </conditionalFormatting>
  <conditionalFormatting sqref="D7:F7">
    <cfRule type="cellIs" dxfId="1021" priority="130" operator="greaterThan">
      <formula>$C$7</formula>
    </cfRule>
  </conditionalFormatting>
  <conditionalFormatting sqref="D8:F8">
    <cfRule type="cellIs" dxfId="1020" priority="129" operator="greaterThan">
      <formula>$C$8</formula>
    </cfRule>
  </conditionalFormatting>
  <conditionalFormatting sqref="D9:F9">
    <cfRule type="cellIs" dxfId="1019" priority="128" operator="greaterThan">
      <formula>$C$9</formula>
    </cfRule>
  </conditionalFormatting>
  <conditionalFormatting sqref="D10:F10">
    <cfRule type="cellIs" dxfId="1018" priority="127" operator="greaterThan">
      <formula>$C$10</formula>
    </cfRule>
  </conditionalFormatting>
  <conditionalFormatting sqref="D11:F11">
    <cfRule type="cellIs" dxfId="1017" priority="126" operator="greaterThan">
      <formula>$C$11</formula>
    </cfRule>
  </conditionalFormatting>
  <conditionalFormatting sqref="D12:F12">
    <cfRule type="cellIs" dxfId="1016" priority="125" operator="greaterThan">
      <formula>$C$12</formula>
    </cfRule>
  </conditionalFormatting>
  <conditionalFormatting sqref="D13:F13">
    <cfRule type="cellIs" dxfId="1015" priority="124" operator="greaterThan">
      <formula>$C$13</formula>
    </cfRule>
  </conditionalFormatting>
  <conditionalFormatting sqref="D14:F14">
    <cfRule type="cellIs" dxfId="1014" priority="123" operator="greaterThan">
      <formula>$C$14</formula>
    </cfRule>
  </conditionalFormatting>
  <conditionalFormatting sqref="D15:F15">
    <cfRule type="cellIs" dxfId="1013" priority="122" operator="greaterThan">
      <formula>$C$15</formula>
    </cfRule>
  </conditionalFormatting>
  <conditionalFormatting sqref="D16:F16">
    <cfRule type="cellIs" dxfId="1012" priority="121" operator="greaterThan">
      <formula>$C$16</formula>
    </cfRule>
  </conditionalFormatting>
  <conditionalFormatting sqref="D17:F17">
    <cfRule type="cellIs" dxfId="1011" priority="120" operator="greaterThan">
      <formula>$C$17</formula>
    </cfRule>
  </conditionalFormatting>
  <conditionalFormatting sqref="D18:F18">
    <cfRule type="cellIs" dxfId="1010" priority="119" operator="greaterThan">
      <formula>$C$18</formula>
    </cfRule>
  </conditionalFormatting>
  <conditionalFormatting sqref="D19:F19">
    <cfRule type="cellIs" dxfId="1009" priority="118" operator="greaterThan">
      <formula>$C$19</formula>
    </cfRule>
  </conditionalFormatting>
  <conditionalFormatting sqref="D20:F20">
    <cfRule type="cellIs" dxfId="1008" priority="117" operator="greaterThan">
      <formula>$C$20</formula>
    </cfRule>
  </conditionalFormatting>
  <conditionalFormatting sqref="D21:F21">
    <cfRule type="cellIs" dxfId="1007" priority="116" operator="greaterThan">
      <formula>$C$21</formula>
    </cfRule>
  </conditionalFormatting>
  <conditionalFormatting sqref="D22:F22">
    <cfRule type="cellIs" dxfId="1006" priority="115" operator="greaterThan">
      <formula>$C$22</formula>
    </cfRule>
  </conditionalFormatting>
  <conditionalFormatting sqref="D23:F23">
    <cfRule type="cellIs" dxfId="1005" priority="114" operator="greaterThan">
      <formula>$C$23</formula>
    </cfRule>
  </conditionalFormatting>
  <conditionalFormatting sqref="D24:F24">
    <cfRule type="cellIs" dxfId="1004" priority="113" operator="greaterThan">
      <formula>$C$24</formula>
    </cfRule>
  </conditionalFormatting>
  <conditionalFormatting sqref="D25:F25">
    <cfRule type="cellIs" dxfId="1003" priority="112" operator="greaterThan">
      <formula>$C$25</formula>
    </cfRule>
  </conditionalFormatting>
  <conditionalFormatting sqref="D26:F26">
    <cfRule type="cellIs" dxfId="1002" priority="111" operator="greaterThan">
      <formula>$C$26</formula>
    </cfRule>
  </conditionalFormatting>
  <conditionalFormatting sqref="D27:F27">
    <cfRule type="cellIs" dxfId="1001" priority="110" operator="greaterThan">
      <formula>$C$27</formula>
    </cfRule>
  </conditionalFormatting>
  <conditionalFormatting sqref="D28:F28">
    <cfRule type="cellIs" dxfId="1000" priority="109" operator="greaterThan">
      <formula>$C$28</formula>
    </cfRule>
  </conditionalFormatting>
  <conditionalFormatting sqref="D29:F29">
    <cfRule type="cellIs" dxfId="999" priority="108" operator="greaterThan">
      <formula>$C$29</formula>
    </cfRule>
  </conditionalFormatting>
  <conditionalFormatting sqref="D30:F30">
    <cfRule type="cellIs" dxfId="998" priority="107" operator="greaterThan">
      <formula>$C$30</formula>
    </cfRule>
  </conditionalFormatting>
  <conditionalFormatting sqref="D31:F31">
    <cfRule type="cellIs" dxfId="997" priority="106" operator="greaterThan">
      <formula>$C$31</formula>
    </cfRule>
  </conditionalFormatting>
  <conditionalFormatting sqref="D32:F32">
    <cfRule type="cellIs" dxfId="996" priority="105" operator="greaterThan">
      <formula>$C$32</formula>
    </cfRule>
  </conditionalFormatting>
  <conditionalFormatting sqref="I7">
    <cfRule type="cellIs" dxfId="995" priority="104" operator="greaterThan">
      <formula>$H$7</formula>
    </cfRule>
  </conditionalFormatting>
  <conditionalFormatting sqref="I8">
    <cfRule type="cellIs" dxfId="994" priority="103" operator="greaterThan">
      <formula>$H$8</formula>
    </cfRule>
  </conditionalFormatting>
  <conditionalFormatting sqref="I9">
    <cfRule type="cellIs" dxfId="993" priority="102" operator="greaterThan">
      <formula>$H$9</formula>
    </cfRule>
  </conditionalFormatting>
  <conditionalFormatting sqref="I10">
    <cfRule type="cellIs" dxfId="992" priority="101" operator="greaterThan">
      <formula>$H$10</formula>
    </cfRule>
  </conditionalFormatting>
  <conditionalFormatting sqref="I11">
    <cfRule type="cellIs" dxfId="991" priority="100" operator="greaterThan">
      <formula>$H$11</formula>
    </cfRule>
  </conditionalFormatting>
  <conditionalFormatting sqref="I12">
    <cfRule type="cellIs" dxfId="990" priority="99" operator="greaterThan">
      <formula>$H$12</formula>
    </cfRule>
  </conditionalFormatting>
  <conditionalFormatting sqref="I13">
    <cfRule type="cellIs" dxfId="989" priority="98" operator="greaterThan">
      <formula>$H$13</formula>
    </cfRule>
  </conditionalFormatting>
  <conditionalFormatting sqref="I14">
    <cfRule type="cellIs" dxfId="988" priority="97" operator="greaterThan">
      <formula>$H$14</formula>
    </cfRule>
  </conditionalFormatting>
  <conditionalFormatting sqref="I15">
    <cfRule type="cellIs" dxfId="987" priority="96" operator="greaterThan">
      <formula>$H$15</formula>
    </cfRule>
  </conditionalFormatting>
  <conditionalFormatting sqref="I16">
    <cfRule type="cellIs" dxfId="986" priority="95" operator="greaterThan">
      <formula>$H$16</formula>
    </cfRule>
  </conditionalFormatting>
  <conditionalFormatting sqref="I17">
    <cfRule type="cellIs" dxfId="985" priority="94" operator="greaterThan">
      <formula>$H$17</formula>
    </cfRule>
  </conditionalFormatting>
  <conditionalFormatting sqref="I18">
    <cfRule type="cellIs" dxfId="984" priority="93" operator="greaterThan">
      <formula>$H$18</formula>
    </cfRule>
  </conditionalFormatting>
  <conditionalFormatting sqref="I19">
    <cfRule type="cellIs" dxfId="983" priority="92" operator="greaterThan">
      <formula>$H$19</formula>
    </cfRule>
  </conditionalFormatting>
  <conditionalFormatting sqref="I20:J20">
    <cfRule type="cellIs" dxfId="982" priority="91" operator="greaterThan">
      <formula>$H$20</formula>
    </cfRule>
  </conditionalFormatting>
  <conditionalFormatting sqref="I21:J21">
    <cfRule type="cellIs" dxfId="981" priority="90" operator="greaterThan">
      <formula>$H$21</formula>
    </cfRule>
  </conditionalFormatting>
  <conditionalFormatting sqref="I22:J22">
    <cfRule type="cellIs" dxfId="980" priority="89" operator="greaterThan">
      <formula>$H$22</formula>
    </cfRule>
  </conditionalFormatting>
  <conditionalFormatting sqref="I23:J23">
    <cfRule type="cellIs" dxfId="979" priority="88" operator="greaterThan">
      <formula>$H$23</formula>
    </cfRule>
  </conditionalFormatting>
  <conditionalFormatting sqref="I24:J24">
    <cfRule type="cellIs" dxfId="978" priority="87" operator="greaterThan">
      <formula>$H$24</formula>
    </cfRule>
  </conditionalFormatting>
  <conditionalFormatting sqref="I25:J25">
    <cfRule type="cellIs" dxfId="977" priority="86" operator="greaterThan">
      <formula>$H$25</formula>
    </cfRule>
  </conditionalFormatting>
  <conditionalFormatting sqref="I26:J26">
    <cfRule type="cellIs" dxfId="976" priority="85" operator="greaterThan">
      <formula>$H$26</formula>
    </cfRule>
  </conditionalFormatting>
  <conditionalFormatting sqref="I27:J27">
    <cfRule type="cellIs" dxfId="975" priority="84" operator="greaterThan">
      <formula>$H$27</formula>
    </cfRule>
  </conditionalFormatting>
  <conditionalFormatting sqref="I28:J28">
    <cfRule type="cellIs" dxfId="974" priority="83" operator="greaterThan">
      <formula>$H$28</formula>
    </cfRule>
  </conditionalFormatting>
  <conditionalFormatting sqref="I29:J29">
    <cfRule type="cellIs" dxfId="973" priority="82" operator="greaterThan">
      <formula>$H$29</formula>
    </cfRule>
  </conditionalFormatting>
  <conditionalFormatting sqref="I30:J30">
    <cfRule type="cellIs" dxfId="972" priority="81" operator="greaterThan">
      <formula>$H$30</formula>
    </cfRule>
  </conditionalFormatting>
  <conditionalFormatting sqref="I31:J31">
    <cfRule type="cellIs" dxfId="971" priority="80" operator="greaterThan">
      <formula>$H$31</formula>
    </cfRule>
  </conditionalFormatting>
  <conditionalFormatting sqref="I32:J32">
    <cfRule type="cellIs" dxfId="970" priority="79" operator="greaterThan">
      <formula>$H$32</formula>
    </cfRule>
  </conditionalFormatting>
  <conditionalFormatting sqref="M7">
    <cfRule type="cellIs" dxfId="969" priority="78" operator="greaterThan">
      <formula>$L$7</formula>
    </cfRule>
  </conditionalFormatting>
  <conditionalFormatting sqref="M8">
    <cfRule type="cellIs" dxfId="968" priority="77" operator="greaterThan">
      <formula>$L$8</formula>
    </cfRule>
  </conditionalFormatting>
  <conditionalFormatting sqref="M9">
    <cfRule type="cellIs" dxfId="967" priority="76" operator="greaterThan">
      <formula>$L$9</formula>
    </cfRule>
  </conditionalFormatting>
  <conditionalFormatting sqref="M10">
    <cfRule type="cellIs" dxfId="966" priority="75" operator="greaterThan">
      <formula>$L$10</formula>
    </cfRule>
  </conditionalFormatting>
  <conditionalFormatting sqref="M11">
    <cfRule type="cellIs" dxfId="965" priority="74" operator="greaterThan">
      <formula>$L$11</formula>
    </cfRule>
  </conditionalFormatting>
  <conditionalFormatting sqref="M12">
    <cfRule type="cellIs" dxfId="964" priority="73" operator="greaterThan">
      <formula>$L$12</formula>
    </cfRule>
  </conditionalFormatting>
  <conditionalFormatting sqref="M13">
    <cfRule type="cellIs" dxfId="963" priority="72" operator="greaterThan">
      <formula>$L$13</formula>
    </cfRule>
  </conditionalFormatting>
  <conditionalFormatting sqref="M14">
    <cfRule type="cellIs" dxfId="962" priority="71" operator="greaterThan">
      <formula>$L$14</formula>
    </cfRule>
  </conditionalFormatting>
  <conditionalFormatting sqref="M15">
    <cfRule type="cellIs" dxfId="961" priority="70" operator="greaterThan">
      <formula>$L$15</formula>
    </cfRule>
  </conditionalFormatting>
  <conditionalFormatting sqref="M16">
    <cfRule type="cellIs" dxfId="960" priority="69" operator="greaterThan">
      <formula>$L$16</formula>
    </cfRule>
  </conditionalFormatting>
  <conditionalFormatting sqref="M17">
    <cfRule type="cellIs" dxfId="959" priority="68" operator="greaterThan">
      <formula>$L$17</formula>
    </cfRule>
  </conditionalFormatting>
  <conditionalFormatting sqref="M18">
    <cfRule type="cellIs" dxfId="958" priority="67" operator="greaterThan">
      <formula>$L$18</formula>
    </cfRule>
  </conditionalFormatting>
  <conditionalFormatting sqref="M19">
    <cfRule type="cellIs" dxfId="957" priority="66" operator="greaterThan">
      <formula>$L$19</formula>
    </cfRule>
  </conditionalFormatting>
  <conditionalFormatting sqref="M20:N20">
    <cfRule type="cellIs" dxfId="956" priority="65" operator="greaterThan">
      <formula>$L$20</formula>
    </cfRule>
  </conditionalFormatting>
  <conditionalFormatting sqref="M21:N21">
    <cfRule type="cellIs" dxfId="955" priority="64" operator="greaterThan">
      <formula>$L$21</formula>
    </cfRule>
  </conditionalFormatting>
  <conditionalFormatting sqref="M22:N22">
    <cfRule type="cellIs" dxfId="954" priority="63" operator="greaterThan">
      <formula>$L$22</formula>
    </cfRule>
  </conditionalFormatting>
  <conditionalFormatting sqref="M23:N23">
    <cfRule type="cellIs" dxfId="953" priority="62" operator="greaterThan">
      <formula>$L$23</formula>
    </cfRule>
  </conditionalFormatting>
  <conditionalFormatting sqref="M24:N24">
    <cfRule type="cellIs" dxfId="952" priority="61" operator="greaterThan">
      <formula>$L$24</formula>
    </cfRule>
  </conditionalFormatting>
  <conditionalFormatting sqref="M25:N25">
    <cfRule type="cellIs" dxfId="951" priority="60" operator="greaterThan">
      <formula>$L$25</formula>
    </cfRule>
  </conditionalFormatting>
  <conditionalFormatting sqref="M26:N26">
    <cfRule type="cellIs" dxfId="950" priority="59" operator="greaterThan">
      <formula>$L$26</formula>
    </cfRule>
  </conditionalFormatting>
  <conditionalFormatting sqref="M27:N27">
    <cfRule type="cellIs" dxfId="949" priority="58" operator="greaterThan">
      <formula>$L$27</formula>
    </cfRule>
  </conditionalFormatting>
  <conditionalFormatting sqref="M28:N28">
    <cfRule type="cellIs" dxfId="948" priority="57" operator="greaterThan">
      <formula>$L$28</formula>
    </cfRule>
  </conditionalFormatting>
  <conditionalFormatting sqref="M29:N29">
    <cfRule type="cellIs" dxfId="947" priority="56" operator="greaterThan">
      <formula>$L$29</formula>
    </cfRule>
  </conditionalFormatting>
  <conditionalFormatting sqref="M30:N30">
    <cfRule type="cellIs" dxfId="946" priority="55" operator="greaterThan">
      <formula>$L$30</formula>
    </cfRule>
  </conditionalFormatting>
  <conditionalFormatting sqref="M31:N31">
    <cfRule type="cellIs" dxfId="945" priority="54" operator="greaterThan">
      <formula>$L$31</formula>
    </cfRule>
  </conditionalFormatting>
  <conditionalFormatting sqref="M32:N32">
    <cfRule type="cellIs" dxfId="944" priority="53" operator="greaterThan">
      <formula>$L$32</formula>
    </cfRule>
  </conditionalFormatting>
  <conditionalFormatting sqref="Q7">
    <cfRule type="cellIs" dxfId="943" priority="52" operator="greaterThan">
      <formula>$P$7</formula>
    </cfRule>
  </conditionalFormatting>
  <conditionalFormatting sqref="Q8:R8">
    <cfRule type="cellIs" dxfId="942" priority="51" operator="greaterThan">
      <formula>$P$8</formula>
    </cfRule>
  </conditionalFormatting>
  <conditionalFormatting sqref="Q9:R9">
    <cfRule type="cellIs" dxfId="941" priority="50" operator="greaterThan">
      <formula>$P$9</formula>
    </cfRule>
  </conditionalFormatting>
  <conditionalFormatting sqref="Q10:R10">
    <cfRule type="cellIs" dxfId="940" priority="49" operator="greaterThan">
      <formula>$P$10</formula>
    </cfRule>
  </conditionalFormatting>
  <conditionalFormatting sqref="Q11:R11">
    <cfRule type="cellIs" dxfId="939" priority="48" operator="greaterThan">
      <formula>$P$11</formula>
    </cfRule>
  </conditionalFormatting>
  <conditionalFormatting sqref="Q12:R12">
    <cfRule type="cellIs" dxfId="938" priority="47" operator="greaterThan">
      <formula>$P$12</formula>
    </cfRule>
  </conditionalFormatting>
  <conditionalFormatting sqref="Q13:R13">
    <cfRule type="cellIs" dxfId="937" priority="46" operator="greaterThan">
      <formula>$P$13</formula>
    </cfRule>
  </conditionalFormatting>
  <conditionalFormatting sqref="Q14:R14">
    <cfRule type="cellIs" dxfId="936" priority="45" operator="greaterThan">
      <formula>$P$14</formula>
    </cfRule>
  </conditionalFormatting>
  <conditionalFormatting sqref="Q15:R15">
    <cfRule type="cellIs" dxfId="935" priority="44" operator="greaterThan">
      <formula>$P$15</formula>
    </cfRule>
  </conditionalFormatting>
  <conditionalFormatting sqref="Q16:R16">
    <cfRule type="cellIs" dxfId="934" priority="43" operator="greaterThan">
      <formula>$P$16</formula>
    </cfRule>
  </conditionalFormatting>
  <conditionalFormatting sqref="Q17:R17">
    <cfRule type="cellIs" dxfId="933" priority="42" operator="greaterThan">
      <formula>$P$17</formula>
    </cfRule>
  </conditionalFormatting>
  <conditionalFormatting sqref="Q18:R18">
    <cfRule type="cellIs" dxfId="932" priority="41" operator="greaterThan">
      <formula>$P$18</formula>
    </cfRule>
  </conditionalFormatting>
  <conditionalFormatting sqref="Q19:R19">
    <cfRule type="cellIs" dxfId="931" priority="40" operator="greaterThan">
      <formula>$P$19</formula>
    </cfRule>
  </conditionalFormatting>
  <conditionalFormatting sqref="Q20:R20">
    <cfRule type="cellIs" dxfId="930" priority="39" operator="greaterThan">
      <formula>$P$20</formula>
    </cfRule>
  </conditionalFormatting>
  <conditionalFormatting sqref="Q21:R21">
    <cfRule type="cellIs" dxfId="929" priority="38" operator="greaterThan">
      <formula>$P$21</formula>
    </cfRule>
  </conditionalFormatting>
  <conditionalFormatting sqref="Q22:R22">
    <cfRule type="cellIs" dxfId="928" priority="37" operator="greaterThan">
      <formula>$P$22</formula>
    </cfRule>
  </conditionalFormatting>
  <conditionalFormatting sqref="Q23:R23">
    <cfRule type="cellIs" dxfId="927" priority="36" operator="greaterThan">
      <formula>$P$23</formula>
    </cfRule>
  </conditionalFormatting>
  <conditionalFormatting sqref="Q24:R24">
    <cfRule type="cellIs" dxfId="926" priority="35" operator="greaterThan">
      <formula>$P$24</formula>
    </cfRule>
  </conditionalFormatting>
  <conditionalFormatting sqref="Q25:R25">
    <cfRule type="cellIs" dxfId="925" priority="34" operator="greaterThan">
      <formula>$P$25</formula>
    </cfRule>
  </conditionalFormatting>
  <conditionalFormatting sqref="Q26:R26">
    <cfRule type="cellIs" dxfId="924" priority="33" operator="greaterThan">
      <formula>$P$26</formula>
    </cfRule>
  </conditionalFormatting>
  <conditionalFormatting sqref="Q27:R27">
    <cfRule type="cellIs" dxfId="923" priority="32" operator="greaterThan">
      <formula>$P$27</formula>
    </cfRule>
  </conditionalFormatting>
  <conditionalFormatting sqref="Q28:R28">
    <cfRule type="cellIs" dxfId="922" priority="31" operator="greaterThan">
      <formula>$P$28</formula>
    </cfRule>
  </conditionalFormatting>
  <conditionalFormatting sqref="Q29:R29">
    <cfRule type="cellIs" dxfId="921" priority="30" operator="greaterThan">
      <formula>$P$29</formula>
    </cfRule>
  </conditionalFormatting>
  <conditionalFormatting sqref="Q30:R30">
    <cfRule type="cellIs" dxfId="920" priority="29" operator="greaterThan">
      <formula>$P$30</formula>
    </cfRule>
  </conditionalFormatting>
  <conditionalFormatting sqref="Q31:R31">
    <cfRule type="cellIs" dxfId="919" priority="28" operator="greaterThan">
      <formula>$P$31</formula>
    </cfRule>
  </conditionalFormatting>
  <conditionalFormatting sqref="Q32:R32">
    <cfRule type="cellIs" dxfId="918" priority="27" operator="greaterThan">
      <formula>$P$32</formula>
    </cfRule>
  </conditionalFormatting>
  <conditionalFormatting sqref="U7:V7">
    <cfRule type="cellIs" dxfId="917" priority="26" operator="greaterThan">
      <formula>$T$7</formula>
    </cfRule>
  </conditionalFormatting>
  <conditionalFormatting sqref="U8:V8">
    <cfRule type="cellIs" dxfId="916" priority="25" operator="greaterThan">
      <formula>$T$8</formula>
    </cfRule>
  </conditionalFormatting>
  <conditionalFormatting sqref="U9:V9">
    <cfRule type="cellIs" dxfId="915" priority="24" operator="greaterThan">
      <formula>$T$9</formula>
    </cfRule>
  </conditionalFormatting>
  <conditionalFormatting sqref="U10:V10">
    <cfRule type="cellIs" dxfId="914" priority="23" operator="greaterThan">
      <formula>$T$10</formula>
    </cfRule>
  </conditionalFormatting>
  <conditionalFormatting sqref="U11:V11">
    <cfRule type="cellIs" dxfId="913" priority="22" operator="greaterThan">
      <formula>$T$11</formula>
    </cfRule>
  </conditionalFormatting>
  <conditionalFormatting sqref="U12:V12">
    <cfRule type="cellIs" dxfId="912" priority="21" operator="greaterThan">
      <formula>$T$12</formula>
    </cfRule>
  </conditionalFormatting>
  <conditionalFormatting sqref="U13:V13">
    <cfRule type="cellIs" dxfId="911" priority="20" operator="greaterThan">
      <formula>$T$13</formula>
    </cfRule>
  </conditionalFormatting>
  <conditionalFormatting sqref="U14:V14">
    <cfRule type="cellIs" dxfId="910" priority="19" operator="greaterThan">
      <formula>$T$14</formula>
    </cfRule>
  </conditionalFormatting>
  <conditionalFormatting sqref="U15:V15">
    <cfRule type="cellIs" dxfId="909" priority="18" operator="greaterThan">
      <formula>$T$15</formula>
    </cfRule>
  </conditionalFormatting>
  <conditionalFormatting sqref="U16:V16">
    <cfRule type="cellIs" dxfId="908" priority="17" operator="greaterThan">
      <formula>$T$16</formula>
    </cfRule>
  </conditionalFormatting>
  <conditionalFormatting sqref="U17:V17">
    <cfRule type="cellIs" dxfId="907" priority="16" operator="greaterThan">
      <formula>$T$17</formula>
    </cfRule>
  </conditionalFormatting>
  <conditionalFormatting sqref="U18:V18">
    <cfRule type="cellIs" dxfId="906" priority="15" operator="greaterThan">
      <formula>$T$18</formula>
    </cfRule>
  </conditionalFormatting>
  <conditionalFormatting sqref="U19:V19">
    <cfRule type="cellIs" dxfId="905" priority="14" operator="greaterThan">
      <formula>$T$19</formula>
    </cfRule>
  </conditionalFormatting>
  <conditionalFormatting sqref="U20:V20">
    <cfRule type="cellIs" dxfId="904" priority="13" operator="greaterThan">
      <formula>$T$20</formula>
    </cfRule>
  </conditionalFormatting>
  <conditionalFormatting sqref="U21:V21">
    <cfRule type="cellIs" dxfId="903" priority="12" operator="greaterThan">
      <formula>$T$21</formula>
    </cfRule>
  </conditionalFormatting>
  <conditionalFormatting sqref="U22:V22">
    <cfRule type="cellIs" dxfId="902" priority="11" operator="greaterThan">
      <formula>$T$22</formula>
    </cfRule>
  </conditionalFormatting>
  <conditionalFormatting sqref="U23:V23">
    <cfRule type="cellIs" dxfId="901" priority="10" operator="greaterThan">
      <formula>$T$23</formula>
    </cfRule>
  </conditionalFormatting>
  <conditionalFormatting sqref="U24:V24">
    <cfRule type="cellIs" dxfId="900" priority="9" operator="greaterThan">
      <formula>$T$24</formula>
    </cfRule>
  </conditionalFormatting>
  <conditionalFormatting sqref="U25:V25">
    <cfRule type="cellIs" dxfId="899" priority="8" operator="greaterThan">
      <formula>$T$25</formula>
    </cfRule>
  </conditionalFormatting>
  <conditionalFormatting sqref="U26:V26">
    <cfRule type="cellIs" dxfId="898" priority="7" operator="greaterThan">
      <formula>$T$26</formula>
    </cfRule>
  </conditionalFormatting>
  <conditionalFormatting sqref="U27:V27">
    <cfRule type="cellIs" dxfId="897" priority="6" operator="greaterThan">
      <formula>$T$27</formula>
    </cfRule>
  </conditionalFormatting>
  <conditionalFormatting sqref="U28:V28">
    <cfRule type="cellIs" dxfId="896" priority="5" operator="greaterThan">
      <formula>$T$28</formula>
    </cfRule>
  </conditionalFormatting>
  <conditionalFormatting sqref="U29:V29">
    <cfRule type="cellIs" dxfId="895" priority="4" operator="greaterThan">
      <formula>$T$29</formula>
    </cfRule>
  </conditionalFormatting>
  <conditionalFormatting sqref="U30:V30">
    <cfRule type="cellIs" dxfId="894" priority="3" operator="greaterThan">
      <formula>$T$30</formula>
    </cfRule>
  </conditionalFormatting>
  <conditionalFormatting sqref="U31:V31">
    <cfRule type="cellIs" dxfId="893" priority="2" operator="greaterThan">
      <formula>$T$31</formula>
    </cfRule>
  </conditionalFormatting>
  <conditionalFormatting sqref="U32:V32">
    <cfRule type="cellIs" dxfId="892" priority="1" operator="greaterThan">
      <formula>$T$32</formula>
    </cfRule>
  </conditionalFormatting>
  <dataValidations count="1">
    <dataValidation type="custom" allowBlank="1" showInputMessage="1" sqref="B3:C3">
      <formula1>#REF!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12" scale="97" orientation="landscape" r:id="rId1"/>
  <headerFooter alignWithMargins="0">
    <oddHeader>&amp;R令和５年４月現在</oddHeader>
    <oddFooter>&amp;C&amp;9株式会社&amp;"ＭＳ Ｐゴシック,太字"&amp;12宮日サービスセンター&amp;R&amp;9〒880-0812　&amp;10宮崎市高千穂通２丁目５番２５号&amp;9　　TEL 0985-24-6541 / FAX 0985-24-6570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1" stopIfTrue="1" id="{A2A4BF5F-06A1-48B7-9D94-E62E45780A71}">
            <xm:f>AND(宮崎市①!$D$7:$E$33=0,$D$7:$E$32=0)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D34:F34</xm:sqref>
        </x14:conditionalFormatting>
        <x14:conditionalFormatting xmlns:xm="http://schemas.microsoft.com/office/excel/2006/main">
          <x14:cfRule type="expression" priority="176" stopIfTrue="1" id="{9BBC49A8-919A-4EC2-BB29-0295F1C68543}">
            <xm:f>AND(宮崎市①!$I$7:$J$33=0,$I$7:$J$32=0)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I34:J34</xm:sqref>
        </x14:conditionalFormatting>
        <x14:conditionalFormatting xmlns:xm="http://schemas.microsoft.com/office/excel/2006/main">
          <x14:cfRule type="expression" priority="159" stopIfTrue="1" id="{2ECA0B77-DB11-4073-AE4A-FB0B4B85D736}">
            <xm:f>AND(宮崎市①!$M$7:$N$33=0,$M$7:$N$32=0)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M34:N34</xm:sqref>
        </x14:conditionalFormatting>
        <x14:conditionalFormatting xmlns:xm="http://schemas.microsoft.com/office/excel/2006/main">
          <x14:cfRule type="expression" priority="151" stopIfTrue="1" id="{10BA250F-BB57-4A9A-9D37-00EBFDF36693}">
            <xm:f>AND(宮崎市①!$Q$7:$R$33=0,$Q$7:$R$32=0)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Q34:R34</xm:sqref>
        </x14:conditionalFormatting>
        <x14:conditionalFormatting xmlns:xm="http://schemas.microsoft.com/office/excel/2006/main">
          <x14:cfRule type="expression" priority="136" stopIfTrue="1" id="{2EA60642-B356-4DD9-B340-C7C8B54C56FB}">
            <xm:f>AND(宮崎市①!$U$7:$V$33=0,$U$7:$V$32=0)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U34:V34</xm:sqref>
        </x14:conditionalFormatting>
        <x14:conditionalFormatting xmlns:xm="http://schemas.microsoft.com/office/excel/2006/main">
          <x14:cfRule type="expression" priority="134" stopIfTrue="1" id="{7A974658-CBBA-404E-A7FB-31A6FCA2F48E}">
            <xm:f>AND($D$7:$E$32=0,宮崎市①!$D$7:$E$33=0,$I$7:$J$32=0,宮崎市①!$I$7:$J$33=0,$M$7:$N$32=0,宮崎市①!$M$7:$N$33=0,$Q$7:$R$32=0,宮崎市①!$Q$7:$R$33=0,$U$7:$V$32=0,宮崎市①!$U$7:$V$33=0)</xm:f>
            <x14:dxf>
              <font>
                <color auto="1"/>
              </font>
              <fill>
                <patternFill patternType="none">
                  <bgColor auto="1"/>
                </patternFill>
              </fill>
            </x14:dxf>
          </x14:cfRule>
          <xm:sqref>U35:V35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view="pageLayout" zoomScaleNormal="100" zoomScaleSheetLayoutView="100" workbookViewId="0">
      <selection activeCell="B3" sqref="B3:C3"/>
    </sheetView>
  </sheetViews>
  <sheetFormatPr defaultRowHeight="13.5"/>
  <cols>
    <col min="1" max="1" width="4" style="1" bestFit="1" customWidth="1"/>
    <col min="2" max="2" width="12.625" style="1" customWidth="1"/>
    <col min="3" max="3" width="8.75" style="1" customWidth="1"/>
    <col min="4" max="5" width="6.375" style="1" customWidth="1"/>
    <col min="6" max="6" width="6.375" style="1" hidden="1" customWidth="1"/>
    <col min="7" max="7" width="12.5" style="1" customWidth="1"/>
    <col min="8" max="8" width="8.75" style="1" customWidth="1"/>
    <col min="9" max="10" width="6.375" style="1" customWidth="1"/>
    <col min="11" max="11" width="12.5" style="1" customWidth="1"/>
    <col min="12" max="12" width="8.75" style="1" customWidth="1"/>
    <col min="13" max="14" width="6.375" style="1" customWidth="1"/>
    <col min="15" max="15" width="12.5" style="1" customWidth="1"/>
    <col min="16" max="16" width="8.75" style="1" customWidth="1"/>
    <col min="17" max="18" width="6.375" style="1" customWidth="1"/>
    <col min="19" max="19" width="12.5" style="1" customWidth="1"/>
    <col min="20" max="20" width="8.75" style="1" customWidth="1"/>
    <col min="21" max="22" width="6.375" style="1" customWidth="1"/>
    <col min="23" max="16384" width="9" style="1"/>
  </cols>
  <sheetData>
    <row r="1" spans="1:22" ht="6" customHeight="1"/>
    <row r="2" spans="1:22" ht="15.75" customHeight="1">
      <c r="B2" s="117" t="s">
        <v>22</v>
      </c>
      <c r="C2" s="117"/>
      <c r="D2" s="118" t="s">
        <v>41</v>
      </c>
      <c r="E2" s="119"/>
      <c r="F2" s="119"/>
      <c r="G2" s="120"/>
      <c r="H2" s="57" t="s">
        <v>23</v>
      </c>
      <c r="I2" s="118" t="s">
        <v>162</v>
      </c>
      <c r="J2" s="119"/>
      <c r="K2" s="119"/>
      <c r="L2" s="120"/>
      <c r="M2" s="118" t="s">
        <v>24</v>
      </c>
      <c r="N2" s="119"/>
      <c r="O2" s="119"/>
      <c r="P2" s="120"/>
      <c r="Q2" s="118" t="s">
        <v>42</v>
      </c>
      <c r="R2" s="119"/>
      <c r="S2" s="120"/>
      <c r="T2" s="118" t="s">
        <v>25</v>
      </c>
      <c r="U2" s="119"/>
      <c r="V2" s="120"/>
    </row>
    <row r="3" spans="1:22" ht="35.25" customHeight="1">
      <c r="B3" s="138"/>
      <c r="C3" s="138"/>
      <c r="D3" s="123" t="str">
        <f>IF(AND(SUM(宮崎市②!U35,都城市!U35,延岡市!U36,日南・串間!U38,'日向市 ･東臼杵･西臼杵郡'!U38,小林・えびの!U38,西都・児湯!U38,'北諸･西諸・東諸県郡 '!U38)=0),"",SUM(宮崎市②!U35,都城市!U35,延岡市!U36,日南・串間!U38,'日向市 ･東臼杵･西臼杵郡'!U38,小林・えびの!U38,西都・児湯!U38,'北諸･西諸・東諸県郡 '!U38))</f>
        <v/>
      </c>
      <c r="E3" s="124"/>
      <c r="F3" s="124"/>
      <c r="G3" s="125"/>
      <c r="H3" s="90"/>
      <c r="I3" s="132"/>
      <c r="J3" s="133"/>
      <c r="K3" s="133"/>
      <c r="L3" s="134"/>
      <c r="M3" s="132"/>
      <c r="N3" s="133"/>
      <c r="O3" s="133"/>
      <c r="P3" s="134"/>
      <c r="Q3" s="135"/>
      <c r="R3" s="136"/>
      <c r="S3" s="137"/>
      <c r="T3" s="135"/>
      <c r="U3" s="136"/>
      <c r="V3" s="137"/>
    </row>
    <row r="4" spans="1:22" ht="39.75" customHeight="1">
      <c r="B4" s="16" t="s">
        <v>182</v>
      </c>
    </row>
    <row r="5" spans="1:22" ht="21" customHeight="1">
      <c r="A5" s="2"/>
      <c r="B5" s="118" t="s">
        <v>0</v>
      </c>
      <c r="C5" s="119"/>
      <c r="D5" s="120"/>
      <c r="E5" s="89" t="str">
        <f>+IF(COUNTIF(D7:E19,"&gt;0"),COUNTIF(D7:E19,"&gt;0"),"")</f>
        <v/>
      </c>
      <c r="F5" s="99"/>
      <c r="G5" s="118" t="s">
        <v>26</v>
      </c>
      <c r="H5" s="119"/>
      <c r="I5" s="120"/>
      <c r="J5" s="89" t="str">
        <f>+IF(COUNTIF(I7:J19,"&gt;0"),COUNTIF(I7:J19,"&gt;0"),"")</f>
        <v/>
      </c>
      <c r="K5" s="118" t="s">
        <v>27</v>
      </c>
      <c r="L5" s="119"/>
      <c r="M5" s="120"/>
      <c r="N5" s="89" t="str">
        <f>+IF(COUNTIF(M7:N14,"&gt;0")+COUNTIF(M16:N19,"&gt;0"),+COUNTIF(M7:N14,"&gt;0")+COUNTIF(M16:N19,"&gt;0"),"")</f>
        <v/>
      </c>
      <c r="O5" s="118" t="s">
        <v>28</v>
      </c>
      <c r="P5" s="119"/>
      <c r="Q5" s="120"/>
      <c r="R5" s="89" t="str">
        <f>+IF(COUNTIF(Q7:R19,"&gt;0"),COUNTIF(Q7:R19,"&gt;0"),"")</f>
        <v/>
      </c>
      <c r="S5" s="118" t="s">
        <v>3</v>
      </c>
      <c r="T5" s="119"/>
      <c r="U5" s="120"/>
      <c r="V5" s="89" t="str">
        <f>+IF(COUNTIF(U7:V19,"&gt;0"),COUNTIF(U7:V19,"&gt;0"),"")</f>
        <v/>
      </c>
    </row>
    <row r="6" spans="1:22" ht="18" customHeight="1">
      <c r="A6" s="2"/>
      <c r="B6" s="17" t="s">
        <v>132</v>
      </c>
      <c r="C6" s="18" t="s">
        <v>1</v>
      </c>
      <c r="D6" s="121" t="s">
        <v>2</v>
      </c>
      <c r="E6" s="120"/>
      <c r="F6" s="97" t="s">
        <v>192</v>
      </c>
      <c r="G6" s="17" t="s">
        <v>132</v>
      </c>
      <c r="H6" s="18" t="s">
        <v>1</v>
      </c>
      <c r="I6" s="121" t="s">
        <v>2</v>
      </c>
      <c r="J6" s="120"/>
      <c r="K6" s="17" t="s">
        <v>132</v>
      </c>
      <c r="L6" s="18" t="s">
        <v>1</v>
      </c>
      <c r="M6" s="121" t="s">
        <v>2</v>
      </c>
      <c r="N6" s="120"/>
      <c r="O6" s="17" t="s">
        <v>132</v>
      </c>
      <c r="P6" s="18" t="s">
        <v>1</v>
      </c>
      <c r="Q6" s="121" t="s">
        <v>2</v>
      </c>
      <c r="R6" s="120"/>
      <c r="S6" s="17" t="s">
        <v>132</v>
      </c>
      <c r="T6" s="18" t="s">
        <v>1</v>
      </c>
      <c r="U6" s="121" t="s">
        <v>2</v>
      </c>
      <c r="V6" s="120"/>
    </row>
    <row r="7" spans="1:22" ht="18" customHeight="1">
      <c r="A7" s="2"/>
      <c r="B7" s="19" t="s">
        <v>164</v>
      </c>
      <c r="C7" s="13">
        <v>2305</v>
      </c>
      <c r="D7" s="115"/>
      <c r="E7" s="116"/>
      <c r="F7" s="107" t="str">
        <f ca="1">+IF(SUMIF(G7:V7,"（宮）",I7:V7),SUMIF(G7:V7,"（宮）",I7:V7),"")</f>
        <v/>
      </c>
      <c r="G7" s="82" t="s">
        <v>163</v>
      </c>
      <c r="H7" s="20">
        <v>235</v>
      </c>
      <c r="I7" s="115"/>
      <c r="J7" s="116"/>
      <c r="K7" s="82" t="s">
        <v>186</v>
      </c>
      <c r="L7" s="20">
        <v>5</v>
      </c>
      <c r="M7" s="115"/>
      <c r="N7" s="116"/>
      <c r="O7" s="58" t="s">
        <v>166</v>
      </c>
      <c r="P7" s="20">
        <v>900</v>
      </c>
      <c r="Q7" s="115"/>
      <c r="R7" s="116"/>
      <c r="S7" s="83" t="s">
        <v>163</v>
      </c>
      <c r="T7" s="20">
        <v>115</v>
      </c>
      <c r="U7" s="115"/>
      <c r="V7" s="116"/>
    </row>
    <row r="8" spans="1:22" ht="18" customHeight="1">
      <c r="A8" s="2"/>
      <c r="B8" s="5" t="s">
        <v>165</v>
      </c>
      <c r="C8" s="9">
        <v>2940</v>
      </c>
      <c r="D8" s="109"/>
      <c r="E8" s="110"/>
      <c r="F8" s="101" t="str">
        <f t="shared" ref="F8:F19" ca="1" si="0">+IF(SUMIF(G8:V8,"（宮）",I8:V8),SUMIF(G8:V8,"（宮）",I8:V8),"")</f>
        <v/>
      </c>
      <c r="G8" s="7" t="s">
        <v>163</v>
      </c>
      <c r="H8" s="9">
        <v>410</v>
      </c>
      <c r="I8" s="109"/>
      <c r="J8" s="110"/>
      <c r="K8" s="12" t="s">
        <v>173</v>
      </c>
      <c r="L8" s="9">
        <v>530</v>
      </c>
      <c r="M8" s="109"/>
      <c r="N8" s="110"/>
      <c r="O8" s="60" t="s">
        <v>167</v>
      </c>
      <c r="P8" s="9">
        <v>200</v>
      </c>
      <c r="Q8" s="109"/>
      <c r="R8" s="110"/>
      <c r="S8" s="31" t="s">
        <v>163</v>
      </c>
      <c r="T8" s="8">
        <v>65</v>
      </c>
      <c r="U8" s="109"/>
      <c r="V8" s="110"/>
    </row>
    <row r="9" spans="1:22" ht="18" customHeight="1">
      <c r="A9" s="2"/>
      <c r="B9" s="5" t="s">
        <v>168</v>
      </c>
      <c r="C9" s="9">
        <v>1930</v>
      </c>
      <c r="D9" s="109"/>
      <c r="E9" s="110"/>
      <c r="F9" s="105" t="str">
        <f t="shared" ca="1" si="0"/>
        <v/>
      </c>
      <c r="G9" s="72" t="s">
        <v>163</v>
      </c>
      <c r="H9" s="30">
        <v>350</v>
      </c>
      <c r="I9" s="109"/>
      <c r="J9" s="110"/>
      <c r="K9" s="12" t="s">
        <v>169</v>
      </c>
      <c r="L9" s="9">
        <v>1130</v>
      </c>
      <c r="M9" s="109"/>
      <c r="N9" s="110"/>
      <c r="O9" s="60" t="s">
        <v>170</v>
      </c>
      <c r="P9" s="9">
        <v>500</v>
      </c>
      <c r="Q9" s="109"/>
      <c r="R9" s="110"/>
      <c r="S9" s="31" t="s">
        <v>163</v>
      </c>
      <c r="T9" s="8">
        <v>115</v>
      </c>
      <c r="U9" s="109"/>
      <c r="V9" s="110"/>
    </row>
    <row r="10" spans="1:22" ht="18" customHeight="1">
      <c r="A10" s="2"/>
      <c r="B10" s="5" t="s">
        <v>171</v>
      </c>
      <c r="C10" s="9">
        <v>1790</v>
      </c>
      <c r="D10" s="109"/>
      <c r="E10" s="110"/>
      <c r="F10" s="101" t="str">
        <f t="shared" ca="1" si="0"/>
        <v/>
      </c>
      <c r="G10" s="14" t="s">
        <v>163</v>
      </c>
      <c r="H10" s="9">
        <v>700</v>
      </c>
      <c r="I10" s="109"/>
      <c r="J10" s="110"/>
      <c r="K10" s="14" t="s">
        <v>163</v>
      </c>
      <c r="L10" s="9">
        <v>9</v>
      </c>
      <c r="M10" s="109"/>
      <c r="N10" s="110"/>
      <c r="O10" s="60" t="s">
        <v>164</v>
      </c>
      <c r="P10" s="9">
        <v>1030</v>
      </c>
      <c r="Q10" s="109"/>
      <c r="R10" s="110"/>
      <c r="S10" s="31" t="s">
        <v>163</v>
      </c>
      <c r="T10" s="8">
        <v>60</v>
      </c>
      <c r="U10" s="109"/>
      <c r="V10" s="110"/>
    </row>
    <row r="11" spans="1:22" ht="18" customHeight="1">
      <c r="A11" s="2"/>
      <c r="B11" s="5" t="s">
        <v>172</v>
      </c>
      <c r="C11" s="9">
        <v>1920</v>
      </c>
      <c r="D11" s="109"/>
      <c r="E11" s="110"/>
      <c r="F11" s="101" t="str">
        <f t="shared" ca="1" si="0"/>
        <v/>
      </c>
      <c r="G11" s="14" t="s">
        <v>163</v>
      </c>
      <c r="H11" s="9">
        <v>275</v>
      </c>
      <c r="I11" s="109"/>
      <c r="J11" s="110"/>
      <c r="K11" s="7" t="s">
        <v>163</v>
      </c>
      <c r="L11" s="9">
        <v>60</v>
      </c>
      <c r="M11" s="109"/>
      <c r="N11" s="110"/>
      <c r="O11" s="60" t="s">
        <v>174</v>
      </c>
      <c r="P11" s="9">
        <v>100</v>
      </c>
      <c r="Q11" s="109"/>
      <c r="R11" s="110"/>
      <c r="S11" s="31" t="s">
        <v>163</v>
      </c>
      <c r="T11" s="8">
        <v>75</v>
      </c>
      <c r="U11" s="109"/>
      <c r="V11" s="110"/>
    </row>
    <row r="12" spans="1:22" ht="18" customHeight="1">
      <c r="A12" s="2"/>
      <c r="B12" s="5" t="s">
        <v>175</v>
      </c>
      <c r="C12" s="9">
        <v>1065</v>
      </c>
      <c r="D12" s="109"/>
      <c r="E12" s="110"/>
      <c r="F12" s="101" t="str">
        <f t="shared" ca="1" si="0"/>
        <v/>
      </c>
      <c r="G12" s="7" t="s">
        <v>163</v>
      </c>
      <c r="H12" s="9">
        <v>105</v>
      </c>
      <c r="I12" s="109"/>
      <c r="J12" s="110"/>
      <c r="K12" s="14" t="s">
        <v>163</v>
      </c>
      <c r="L12" s="9">
        <v>12</v>
      </c>
      <c r="M12" s="109"/>
      <c r="N12" s="110"/>
      <c r="O12" s="60" t="s">
        <v>173</v>
      </c>
      <c r="P12" s="9">
        <v>400</v>
      </c>
      <c r="Q12" s="109"/>
      <c r="R12" s="110"/>
      <c r="S12" s="31" t="s">
        <v>163</v>
      </c>
      <c r="T12" s="8">
        <v>20</v>
      </c>
      <c r="U12" s="109"/>
      <c r="V12" s="110"/>
    </row>
    <row r="13" spans="1:22" ht="18" customHeight="1">
      <c r="A13" s="2"/>
      <c r="B13" s="5" t="s">
        <v>176</v>
      </c>
      <c r="C13" s="9">
        <v>245</v>
      </c>
      <c r="D13" s="109"/>
      <c r="E13" s="110"/>
      <c r="F13" s="101" t="str">
        <f t="shared" ca="1" si="0"/>
        <v/>
      </c>
      <c r="G13" s="31" t="s">
        <v>163</v>
      </c>
      <c r="H13" s="9">
        <v>5</v>
      </c>
      <c r="I13" s="109"/>
      <c r="J13" s="110"/>
      <c r="K13" s="7" t="s">
        <v>163</v>
      </c>
      <c r="L13" s="9">
        <v>6</v>
      </c>
      <c r="M13" s="109"/>
      <c r="N13" s="110"/>
      <c r="O13" s="31" t="s">
        <v>163</v>
      </c>
      <c r="P13" s="9">
        <v>6</v>
      </c>
      <c r="Q13" s="109"/>
      <c r="R13" s="110"/>
      <c r="S13" s="31" t="s">
        <v>163</v>
      </c>
      <c r="T13" s="8">
        <v>5</v>
      </c>
      <c r="U13" s="109"/>
      <c r="V13" s="110"/>
    </row>
    <row r="14" spans="1:22" ht="18" customHeight="1">
      <c r="A14" s="2"/>
      <c r="B14" s="5" t="s">
        <v>166</v>
      </c>
      <c r="C14" s="9">
        <v>1945</v>
      </c>
      <c r="D14" s="109"/>
      <c r="E14" s="110"/>
      <c r="F14" s="101" t="str">
        <f t="shared" ca="1" si="0"/>
        <v/>
      </c>
      <c r="G14" s="14" t="s">
        <v>163</v>
      </c>
      <c r="H14" s="9">
        <v>265</v>
      </c>
      <c r="I14" s="109"/>
      <c r="J14" s="110"/>
      <c r="K14" s="12" t="s">
        <v>194</v>
      </c>
      <c r="L14" s="9">
        <v>395</v>
      </c>
      <c r="M14" s="109"/>
      <c r="N14" s="110"/>
      <c r="O14" s="69" t="s">
        <v>172</v>
      </c>
      <c r="P14" s="9">
        <v>180</v>
      </c>
      <c r="Q14" s="109"/>
      <c r="R14" s="110"/>
      <c r="S14" s="31" t="s">
        <v>163</v>
      </c>
      <c r="T14" s="8">
        <v>175</v>
      </c>
      <c r="U14" s="109"/>
      <c r="V14" s="110"/>
    </row>
    <row r="15" spans="1:22" ht="18" customHeight="1">
      <c r="A15" s="2"/>
      <c r="B15" s="5" t="s">
        <v>177</v>
      </c>
      <c r="C15" s="9">
        <v>2520</v>
      </c>
      <c r="D15" s="109"/>
      <c r="E15" s="110"/>
      <c r="F15" s="101" t="str">
        <f t="shared" ca="1" si="0"/>
        <v/>
      </c>
      <c r="G15" s="14" t="s">
        <v>163</v>
      </c>
      <c r="H15" s="9">
        <v>390</v>
      </c>
      <c r="I15" s="109"/>
      <c r="J15" s="110"/>
      <c r="K15" s="12" t="s">
        <v>170</v>
      </c>
      <c r="L15" s="9">
        <v>570</v>
      </c>
      <c r="M15" s="109"/>
      <c r="N15" s="110"/>
      <c r="O15" s="60" t="s">
        <v>178</v>
      </c>
      <c r="P15" s="9">
        <v>160</v>
      </c>
      <c r="Q15" s="109"/>
      <c r="R15" s="110"/>
      <c r="S15" s="31" t="s">
        <v>163</v>
      </c>
      <c r="T15" s="8">
        <v>85</v>
      </c>
      <c r="U15" s="109"/>
      <c r="V15" s="110"/>
    </row>
    <row r="16" spans="1:22" ht="18" customHeight="1">
      <c r="A16" s="2"/>
      <c r="B16" s="5" t="s">
        <v>179</v>
      </c>
      <c r="C16" s="9">
        <v>1495</v>
      </c>
      <c r="D16" s="109"/>
      <c r="E16" s="110"/>
      <c r="F16" s="101" t="str">
        <f t="shared" ca="1" si="0"/>
        <v/>
      </c>
      <c r="G16" s="84" t="s">
        <v>163</v>
      </c>
      <c r="H16" s="8">
        <v>90</v>
      </c>
      <c r="I16" s="109"/>
      <c r="J16" s="110"/>
      <c r="K16" s="7" t="s">
        <v>163</v>
      </c>
      <c r="L16" s="9">
        <v>19</v>
      </c>
      <c r="M16" s="109"/>
      <c r="N16" s="110"/>
      <c r="O16" s="31" t="s">
        <v>163</v>
      </c>
      <c r="P16" s="9">
        <v>32</v>
      </c>
      <c r="Q16" s="109"/>
      <c r="R16" s="110"/>
      <c r="S16" s="31" t="s">
        <v>163</v>
      </c>
      <c r="T16" s="8">
        <v>25</v>
      </c>
      <c r="U16" s="109"/>
      <c r="V16" s="110"/>
    </row>
    <row r="17" spans="1:22" ht="18" customHeight="1">
      <c r="A17" s="2"/>
      <c r="B17" s="5" t="s">
        <v>180</v>
      </c>
      <c r="C17" s="9">
        <v>1460</v>
      </c>
      <c r="D17" s="109"/>
      <c r="E17" s="110"/>
      <c r="F17" s="101" t="str">
        <f t="shared" ca="1" si="0"/>
        <v/>
      </c>
      <c r="G17" s="7" t="s">
        <v>163</v>
      </c>
      <c r="H17" s="9">
        <v>115</v>
      </c>
      <c r="I17" s="109"/>
      <c r="J17" s="110"/>
      <c r="K17" s="7" t="s">
        <v>163</v>
      </c>
      <c r="L17" s="9">
        <v>24</v>
      </c>
      <c r="M17" s="109"/>
      <c r="N17" s="110"/>
      <c r="O17" s="31" t="s">
        <v>163</v>
      </c>
      <c r="P17" s="9">
        <v>54</v>
      </c>
      <c r="Q17" s="109"/>
      <c r="R17" s="110"/>
      <c r="S17" s="31" t="s">
        <v>163</v>
      </c>
      <c r="T17" s="8">
        <v>40</v>
      </c>
      <c r="U17" s="109"/>
      <c r="V17" s="110"/>
    </row>
    <row r="18" spans="1:22" ht="18" customHeight="1">
      <c r="A18" s="2"/>
      <c r="B18" s="5" t="s">
        <v>181</v>
      </c>
      <c r="C18" s="9">
        <v>2205</v>
      </c>
      <c r="D18" s="109"/>
      <c r="E18" s="110"/>
      <c r="F18" s="101" t="str">
        <f t="shared" ca="1" si="0"/>
        <v/>
      </c>
      <c r="G18" s="31" t="s">
        <v>163</v>
      </c>
      <c r="H18" s="9">
        <v>90</v>
      </c>
      <c r="I18" s="109"/>
      <c r="J18" s="110"/>
      <c r="K18" s="7" t="s">
        <v>163</v>
      </c>
      <c r="L18" s="9">
        <v>35</v>
      </c>
      <c r="M18" s="109"/>
      <c r="N18" s="110"/>
      <c r="O18" s="60" t="s">
        <v>169</v>
      </c>
      <c r="P18" s="9">
        <v>420</v>
      </c>
      <c r="Q18" s="109"/>
      <c r="R18" s="110"/>
      <c r="S18" s="31" t="s">
        <v>163</v>
      </c>
      <c r="T18" s="8">
        <v>60</v>
      </c>
      <c r="U18" s="109"/>
      <c r="V18" s="110"/>
    </row>
    <row r="19" spans="1:22" ht="18" customHeight="1">
      <c r="A19" s="2"/>
      <c r="B19" s="5" t="s">
        <v>184</v>
      </c>
      <c r="C19" s="9">
        <v>1740</v>
      </c>
      <c r="D19" s="109"/>
      <c r="E19" s="110"/>
      <c r="F19" s="101" t="str">
        <f t="shared" ca="1" si="0"/>
        <v/>
      </c>
      <c r="G19" s="88" t="s">
        <v>163</v>
      </c>
      <c r="H19" s="21">
        <v>60</v>
      </c>
      <c r="I19" s="109"/>
      <c r="J19" s="110"/>
      <c r="K19" s="7" t="s">
        <v>187</v>
      </c>
      <c r="L19" s="9">
        <v>16</v>
      </c>
      <c r="M19" s="109"/>
      <c r="N19" s="110"/>
      <c r="O19" s="5" t="s">
        <v>179</v>
      </c>
      <c r="P19" s="9">
        <v>100</v>
      </c>
      <c r="Q19" s="109"/>
      <c r="R19" s="110"/>
      <c r="S19" s="31" t="s">
        <v>163</v>
      </c>
      <c r="T19" s="8">
        <v>25</v>
      </c>
      <c r="U19" s="109"/>
      <c r="V19" s="110"/>
    </row>
    <row r="20" spans="1:22" ht="18" customHeight="1">
      <c r="A20" s="2"/>
      <c r="B20" s="5"/>
      <c r="C20" s="9"/>
      <c r="D20" s="109"/>
      <c r="E20" s="110"/>
      <c r="F20" s="101"/>
      <c r="G20" s="12"/>
      <c r="H20" s="9"/>
      <c r="I20" s="109"/>
      <c r="J20" s="110"/>
      <c r="K20" s="12"/>
      <c r="L20" s="9"/>
      <c r="M20" s="109"/>
      <c r="N20" s="110"/>
      <c r="O20" s="5" t="s">
        <v>195</v>
      </c>
      <c r="P20" s="9">
        <v>175</v>
      </c>
      <c r="Q20" s="109"/>
      <c r="R20" s="110"/>
      <c r="S20" s="12"/>
      <c r="T20" s="8"/>
      <c r="U20" s="109"/>
      <c r="V20" s="110"/>
    </row>
    <row r="21" spans="1:22" ht="18" customHeight="1">
      <c r="A21" s="2"/>
      <c r="B21" s="5"/>
      <c r="C21" s="9"/>
      <c r="D21" s="109"/>
      <c r="E21" s="110"/>
      <c r="F21" s="101"/>
      <c r="G21" s="12"/>
      <c r="H21" s="9"/>
      <c r="I21" s="109"/>
      <c r="J21" s="110"/>
      <c r="K21" s="12"/>
      <c r="L21" s="9"/>
      <c r="M21" s="109"/>
      <c r="N21" s="110"/>
      <c r="O21" s="12"/>
      <c r="P21" s="9"/>
      <c r="Q21" s="109"/>
      <c r="R21" s="110"/>
      <c r="S21" s="7"/>
      <c r="T21" s="8"/>
      <c r="U21" s="109"/>
      <c r="V21" s="110"/>
    </row>
    <row r="22" spans="1:22" ht="18" customHeight="1">
      <c r="A22" s="2"/>
      <c r="B22" s="5"/>
      <c r="C22" s="9"/>
      <c r="D22" s="109"/>
      <c r="E22" s="110"/>
      <c r="F22" s="101"/>
      <c r="G22" s="5"/>
      <c r="H22" s="9"/>
      <c r="I22" s="109"/>
      <c r="J22" s="110"/>
      <c r="K22" s="12"/>
      <c r="L22" s="9"/>
      <c r="M22" s="109"/>
      <c r="N22" s="110"/>
      <c r="O22" s="12"/>
      <c r="P22" s="9"/>
      <c r="Q22" s="109"/>
      <c r="R22" s="110"/>
      <c r="S22" s="7"/>
      <c r="T22" s="8"/>
      <c r="U22" s="109"/>
      <c r="V22" s="110"/>
    </row>
    <row r="23" spans="1:22" ht="18" customHeight="1">
      <c r="A23" s="2"/>
      <c r="B23" s="5"/>
      <c r="C23" s="9"/>
      <c r="D23" s="109"/>
      <c r="E23" s="110"/>
      <c r="F23" s="101"/>
      <c r="G23" s="5"/>
      <c r="H23" s="9"/>
      <c r="I23" s="109"/>
      <c r="J23" s="110"/>
      <c r="K23" s="12"/>
      <c r="L23" s="9"/>
      <c r="M23" s="109"/>
      <c r="N23" s="110"/>
      <c r="O23" s="12"/>
      <c r="P23" s="9"/>
      <c r="Q23" s="109"/>
      <c r="R23" s="110"/>
      <c r="S23" s="7"/>
      <c r="T23" s="8"/>
      <c r="U23" s="109"/>
      <c r="V23" s="110"/>
    </row>
    <row r="24" spans="1:22" ht="18" customHeight="1">
      <c r="A24" s="2"/>
      <c r="B24" s="5"/>
      <c r="C24" s="9"/>
      <c r="D24" s="109"/>
      <c r="E24" s="110"/>
      <c r="F24" s="101"/>
      <c r="G24" s="5"/>
      <c r="H24" s="8"/>
      <c r="I24" s="109"/>
      <c r="J24" s="110"/>
      <c r="K24" s="12"/>
      <c r="L24" s="9"/>
      <c r="M24" s="109"/>
      <c r="N24" s="110"/>
      <c r="O24" s="12"/>
      <c r="P24" s="9"/>
      <c r="Q24" s="109"/>
      <c r="R24" s="110"/>
      <c r="S24" s="7"/>
      <c r="T24" s="8"/>
      <c r="U24" s="109"/>
      <c r="V24" s="110"/>
    </row>
    <row r="25" spans="1:22" ht="18" customHeight="1">
      <c r="A25" s="2"/>
      <c r="B25" s="5"/>
      <c r="C25" s="9"/>
      <c r="D25" s="109"/>
      <c r="E25" s="110"/>
      <c r="F25" s="101"/>
      <c r="G25" s="12"/>
      <c r="H25" s="9"/>
      <c r="I25" s="109"/>
      <c r="J25" s="110"/>
      <c r="K25" s="12"/>
      <c r="L25" s="9"/>
      <c r="M25" s="109"/>
      <c r="N25" s="110"/>
      <c r="O25" s="12"/>
      <c r="P25" s="9"/>
      <c r="Q25" s="109"/>
      <c r="R25" s="110"/>
      <c r="S25" s="7"/>
      <c r="T25" s="8"/>
      <c r="U25" s="109"/>
      <c r="V25" s="110"/>
    </row>
    <row r="26" spans="1:22" ht="18" customHeight="1">
      <c r="A26" s="2"/>
      <c r="B26" s="5"/>
      <c r="C26" s="9"/>
      <c r="D26" s="109"/>
      <c r="E26" s="110"/>
      <c r="F26" s="101"/>
      <c r="G26" s="33"/>
      <c r="H26" s="9"/>
      <c r="I26" s="109"/>
      <c r="J26" s="110"/>
      <c r="K26" s="12"/>
      <c r="L26" s="9"/>
      <c r="M26" s="109"/>
      <c r="N26" s="110"/>
      <c r="O26" s="12"/>
      <c r="P26" s="9"/>
      <c r="Q26" s="109"/>
      <c r="R26" s="110"/>
      <c r="S26" s="7"/>
      <c r="T26" s="8"/>
      <c r="U26" s="109"/>
      <c r="V26" s="110"/>
    </row>
    <row r="27" spans="1:22" ht="18" customHeight="1">
      <c r="A27" s="2"/>
      <c r="B27" s="5"/>
      <c r="C27" s="9"/>
      <c r="D27" s="109"/>
      <c r="E27" s="110"/>
      <c r="F27" s="101"/>
      <c r="G27" s="12"/>
      <c r="H27" s="21"/>
      <c r="I27" s="109"/>
      <c r="J27" s="110"/>
      <c r="K27" s="12"/>
      <c r="L27" s="9"/>
      <c r="M27" s="109"/>
      <c r="N27" s="110"/>
      <c r="O27" s="12"/>
      <c r="P27" s="9"/>
      <c r="Q27" s="109"/>
      <c r="R27" s="110"/>
      <c r="S27" s="7"/>
      <c r="T27" s="8"/>
      <c r="U27" s="109"/>
      <c r="V27" s="110"/>
    </row>
    <row r="28" spans="1:22" ht="18" customHeight="1">
      <c r="A28" s="2"/>
      <c r="B28" s="5"/>
      <c r="C28" s="9"/>
      <c r="D28" s="109"/>
      <c r="E28" s="110"/>
      <c r="F28" s="101"/>
      <c r="G28" s="12"/>
      <c r="H28" s="21"/>
      <c r="I28" s="109"/>
      <c r="J28" s="110"/>
      <c r="K28" s="12"/>
      <c r="L28" s="9"/>
      <c r="M28" s="109"/>
      <c r="N28" s="110"/>
      <c r="O28" s="12"/>
      <c r="P28" s="9"/>
      <c r="Q28" s="109"/>
      <c r="R28" s="110"/>
      <c r="S28" s="7"/>
      <c r="T28" s="8"/>
      <c r="U28" s="109"/>
      <c r="V28" s="110"/>
    </row>
    <row r="29" spans="1:22" ht="18" customHeight="1">
      <c r="A29" s="2"/>
      <c r="B29" s="5"/>
      <c r="C29" s="9"/>
      <c r="D29" s="109"/>
      <c r="E29" s="110"/>
      <c r="F29" s="101"/>
      <c r="G29" s="12"/>
      <c r="H29" s="21"/>
      <c r="I29" s="109"/>
      <c r="J29" s="110"/>
      <c r="K29" s="12"/>
      <c r="L29" s="9"/>
      <c r="M29" s="109"/>
      <c r="N29" s="110"/>
      <c r="O29" s="12"/>
      <c r="P29" s="9"/>
      <c r="Q29" s="109"/>
      <c r="R29" s="110"/>
      <c r="S29" s="7"/>
      <c r="T29" s="8"/>
      <c r="U29" s="109"/>
      <c r="V29" s="110"/>
    </row>
    <row r="30" spans="1:22" ht="18" customHeight="1">
      <c r="A30" s="2"/>
      <c r="B30" s="5"/>
      <c r="C30" s="9"/>
      <c r="D30" s="109"/>
      <c r="E30" s="110"/>
      <c r="F30" s="101"/>
      <c r="G30" s="12"/>
      <c r="H30" s="21"/>
      <c r="I30" s="109"/>
      <c r="J30" s="110"/>
      <c r="K30" s="12"/>
      <c r="L30" s="9"/>
      <c r="M30" s="109"/>
      <c r="N30" s="110"/>
      <c r="O30" s="12"/>
      <c r="P30" s="9"/>
      <c r="Q30" s="109"/>
      <c r="R30" s="110"/>
      <c r="S30" s="7"/>
      <c r="T30" s="8"/>
      <c r="U30" s="109"/>
      <c r="V30" s="110"/>
    </row>
    <row r="31" spans="1:22" ht="18" customHeight="1">
      <c r="A31" s="2"/>
      <c r="B31" s="5"/>
      <c r="C31" s="9"/>
      <c r="D31" s="109"/>
      <c r="E31" s="110"/>
      <c r="F31" s="101"/>
      <c r="G31" s="12"/>
      <c r="H31" s="21"/>
      <c r="I31" s="109"/>
      <c r="J31" s="110"/>
      <c r="K31" s="12"/>
      <c r="L31" s="9"/>
      <c r="M31" s="109"/>
      <c r="N31" s="110"/>
      <c r="O31" s="12"/>
      <c r="P31" s="9"/>
      <c r="Q31" s="109"/>
      <c r="R31" s="110"/>
      <c r="S31" s="7"/>
      <c r="T31" s="8"/>
      <c r="U31" s="109"/>
      <c r="V31" s="110"/>
    </row>
    <row r="32" spans="1:22" ht="18" customHeight="1">
      <c r="A32" s="2"/>
      <c r="B32" s="5"/>
      <c r="C32" s="9"/>
      <c r="D32" s="109"/>
      <c r="E32" s="110"/>
      <c r="F32" s="101"/>
      <c r="G32" s="12"/>
      <c r="H32" s="21"/>
      <c r="I32" s="109"/>
      <c r="J32" s="110"/>
      <c r="K32" s="12"/>
      <c r="L32" s="9"/>
      <c r="M32" s="109"/>
      <c r="N32" s="110"/>
      <c r="O32" s="29"/>
      <c r="P32" s="30"/>
      <c r="Q32" s="109"/>
      <c r="R32" s="110"/>
      <c r="S32" s="12"/>
      <c r="T32" s="8"/>
      <c r="U32" s="109"/>
      <c r="V32" s="110"/>
    </row>
    <row r="33" spans="1:22" ht="18" customHeight="1" thickBot="1">
      <c r="A33" s="2"/>
      <c r="B33" s="56"/>
      <c r="C33" s="50"/>
      <c r="D33" s="142"/>
      <c r="E33" s="143"/>
      <c r="F33" s="106"/>
      <c r="G33" s="51"/>
      <c r="H33" s="52"/>
      <c r="I33" s="109"/>
      <c r="J33" s="110"/>
      <c r="K33" s="51"/>
      <c r="L33" s="53"/>
      <c r="M33" s="109"/>
      <c r="N33" s="110"/>
      <c r="O33" s="51"/>
      <c r="P33" s="53"/>
      <c r="Q33" s="109"/>
      <c r="R33" s="110"/>
      <c r="S33" s="51"/>
      <c r="T33" s="55"/>
      <c r="U33" s="109"/>
      <c r="V33" s="110"/>
    </row>
    <row r="34" spans="1:22" ht="18" customHeight="1" thickTop="1">
      <c r="A34" s="2"/>
      <c r="B34" s="10" t="s">
        <v>161</v>
      </c>
      <c r="C34" s="37">
        <f>SUM(C7:C33)</f>
        <v>23560</v>
      </c>
      <c r="D34" s="111" t="str">
        <f>IF(SUM(D7:D33),SUM(D7:D33),"")</f>
        <v/>
      </c>
      <c r="E34" s="112" t="str">
        <f>IF(SUM(E7:E33),SUM(E7:E33),"")</f>
        <v/>
      </c>
      <c r="F34" s="103"/>
      <c r="G34" s="10" t="s">
        <v>161</v>
      </c>
      <c r="H34" s="37">
        <f>SUM(H7:H33)</f>
        <v>3090</v>
      </c>
      <c r="I34" s="139" t="str">
        <f>IF(SUM(I7:I33),SUM(I7:I33),"")</f>
        <v/>
      </c>
      <c r="J34" s="140" t="str">
        <f>IF(SUM(J7:J33),SUM(J7:J33),"")</f>
        <v/>
      </c>
      <c r="K34" s="10" t="s">
        <v>161</v>
      </c>
      <c r="L34" s="37">
        <f>SUM(L7:L33)</f>
        <v>2811</v>
      </c>
      <c r="M34" s="139" t="str">
        <f>IF(SUM(M7:M33),SUM(M7:M33),"")</f>
        <v/>
      </c>
      <c r="N34" s="140" t="str">
        <f>IF(SUM(N7:N33),SUM(N7:N33),"")</f>
        <v/>
      </c>
      <c r="O34" s="10" t="s">
        <v>161</v>
      </c>
      <c r="P34" s="37">
        <f>SUM(P7:P33)</f>
        <v>4257</v>
      </c>
      <c r="Q34" s="139" t="str">
        <f>IF(SUM(Q7:Q33),SUM(Q7:Q33),"")</f>
        <v/>
      </c>
      <c r="R34" s="140" t="str">
        <f>IF(SUM(R7:R33),SUM(R7:R33),"")</f>
        <v/>
      </c>
      <c r="S34" s="10" t="s">
        <v>161</v>
      </c>
      <c r="T34" s="37">
        <f>SUM(T7:T33)</f>
        <v>865</v>
      </c>
      <c r="U34" s="139" t="str">
        <f>IF(SUM(U7:U33),SUM(U7:U33),"")</f>
        <v/>
      </c>
      <c r="V34" s="140" t="str">
        <f>IF(SUM(V7:V33),SUM(V7:V33),"")</f>
        <v/>
      </c>
    </row>
    <row r="35" spans="1:22" ht="18" customHeight="1">
      <c r="A35" s="3"/>
      <c r="B35" s="66"/>
      <c r="C35" s="23"/>
      <c r="D35" s="47"/>
      <c r="E35" s="48"/>
      <c r="F35" s="48"/>
      <c r="G35" s="23"/>
      <c r="H35" s="24"/>
      <c r="I35" s="48"/>
      <c r="J35" s="46"/>
      <c r="K35" s="23"/>
      <c r="L35" s="24"/>
      <c r="M35" s="48"/>
      <c r="N35" s="46"/>
      <c r="O35" s="23"/>
      <c r="P35" s="24"/>
      <c r="Q35" s="48"/>
      <c r="R35" s="49"/>
      <c r="S35" s="11" t="s">
        <v>134</v>
      </c>
      <c r="T35" s="27">
        <f>C34+H34+L34+P34+T34</f>
        <v>34583</v>
      </c>
      <c r="U35" s="111" t="str">
        <f>IF(AND(SUM(D34,I34,M34,Q34,U34)=0),"",SUM(D34,I34,M34,Q34,U34))</f>
        <v/>
      </c>
      <c r="V35" s="112"/>
    </row>
    <row r="36" spans="1:22" ht="18" customHeight="1">
      <c r="B36" s="4" t="s">
        <v>130</v>
      </c>
    </row>
    <row r="37" spans="1:22" ht="18" customHeight="1">
      <c r="B37" s="4"/>
    </row>
    <row r="38" spans="1:22" ht="18" customHeight="1"/>
    <row r="39" spans="1:22" ht="18" customHeight="1"/>
  </sheetData>
  <sheetProtection algorithmName="SHA-512" hashValue="uSpEqBgSIS6aABClcXQRFmDleuBohiz6KJPZao+mAwBZ1xlV3weIffV3tnALoYJiSPOtmxaSgPkKrHvJpbziFw==" saltValue="Z4EWYv7jvn+tDy2MQ0bADg==" spinCount="100000" sheet="1" objects="1" scenarios="1"/>
  <mergeCells count="163">
    <mergeCell ref="U35:V35"/>
    <mergeCell ref="B2:C2"/>
    <mergeCell ref="D2:G2"/>
    <mergeCell ref="I2:L2"/>
    <mergeCell ref="M2:P2"/>
    <mergeCell ref="Q2:S2"/>
    <mergeCell ref="T2:V2"/>
    <mergeCell ref="B3:C3"/>
    <mergeCell ref="D3:G3"/>
    <mergeCell ref="I3:L3"/>
    <mergeCell ref="M3:P3"/>
    <mergeCell ref="Q3:S3"/>
    <mergeCell ref="D34:E34"/>
    <mergeCell ref="I34:J34"/>
    <mergeCell ref="M34:N34"/>
    <mergeCell ref="Q34:R34"/>
    <mergeCell ref="U34:V34"/>
    <mergeCell ref="D33:E33"/>
    <mergeCell ref="I33:J33"/>
    <mergeCell ref="M33:N33"/>
    <mergeCell ref="Q33:R33"/>
    <mergeCell ref="U33:V33"/>
    <mergeCell ref="D32:E32"/>
    <mergeCell ref="I32:J32"/>
    <mergeCell ref="M32:N32"/>
    <mergeCell ref="Q32:R32"/>
    <mergeCell ref="U32:V32"/>
    <mergeCell ref="D31:E31"/>
    <mergeCell ref="I31:J31"/>
    <mergeCell ref="M31:N31"/>
    <mergeCell ref="Q31:R31"/>
    <mergeCell ref="U31:V31"/>
    <mergeCell ref="D30:E30"/>
    <mergeCell ref="I30:J30"/>
    <mergeCell ref="M30:N30"/>
    <mergeCell ref="Q30:R30"/>
    <mergeCell ref="U30:V30"/>
    <mergeCell ref="D29:E29"/>
    <mergeCell ref="I29:J29"/>
    <mergeCell ref="M29:N29"/>
    <mergeCell ref="Q29:R29"/>
    <mergeCell ref="U29:V29"/>
    <mergeCell ref="D28:E28"/>
    <mergeCell ref="I28:J28"/>
    <mergeCell ref="M28:N28"/>
    <mergeCell ref="Q28:R28"/>
    <mergeCell ref="U28:V28"/>
    <mergeCell ref="D27:E27"/>
    <mergeCell ref="I27:J27"/>
    <mergeCell ref="M27:N27"/>
    <mergeCell ref="Q27:R27"/>
    <mergeCell ref="U27:V27"/>
    <mergeCell ref="D26:E26"/>
    <mergeCell ref="I26:J26"/>
    <mergeCell ref="M26:N26"/>
    <mergeCell ref="Q26:R26"/>
    <mergeCell ref="U26:V26"/>
    <mergeCell ref="D25:E25"/>
    <mergeCell ref="I25:J25"/>
    <mergeCell ref="M25:N25"/>
    <mergeCell ref="Q25:R25"/>
    <mergeCell ref="U25:V25"/>
    <mergeCell ref="D24:E24"/>
    <mergeCell ref="I24:J24"/>
    <mergeCell ref="M24:N24"/>
    <mergeCell ref="Q24:R24"/>
    <mergeCell ref="U24:V24"/>
    <mergeCell ref="D23:E23"/>
    <mergeCell ref="I23:J23"/>
    <mergeCell ref="M23:N23"/>
    <mergeCell ref="Q23:R23"/>
    <mergeCell ref="U23:V23"/>
    <mergeCell ref="D22:E22"/>
    <mergeCell ref="I22:J22"/>
    <mergeCell ref="M22:N22"/>
    <mergeCell ref="Q22:R22"/>
    <mergeCell ref="U22:V22"/>
    <mergeCell ref="D21:E21"/>
    <mergeCell ref="I21:J21"/>
    <mergeCell ref="M21:N21"/>
    <mergeCell ref="Q21:R21"/>
    <mergeCell ref="U21:V21"/>
    <mergeCell ref="D20:E20"/>
    <mergeCell ref="I20:J20"/>
    <mergeCell ref="M20:N20"/>
    <mergeCell ref="Q20:R20"/>
    <mergeCell ref="U20:V20"/>
    <mergeCell ref="D19:E19"/>
    <mergeCell ref="I19:J19"/>
    <mergeCell ref="M19:N19"/>
    <mergeCell ref="Q19:R19"/>
    <mergeCell ref="U19:V19"/>
    <mergeCell ref="D18:E18"/>
    <mergeCell ref="I18:J18"/>
    <mergeCell ref="M18:N18"/>
    <mergeCell ref="Q18:R18"/>
    <mergeCell ref="U18:V18"/>
    <mergeCell ref="D17:E17"/>
    <mergeCell ref="I17:J17"/>
    <mergeCell ref="M17:N17"/>
    <mergeCell ref="Q17:R17"/>
    <mergeCell ref="U17:V17"/>
    <mergeCell ref="D16:E16"/>
    <mergeCell ref="I16:J16"/>
    <mergeCell ref="M16:N16"/>
    <mergeCell ref="Q16:R16"/>
    <mergeCell ref="U16:V16"/>
    <mergeCell ref="D15:E15"/>
    <mergeCell ref="I15:J15"/>
    <mergeCell ref="M15:N15"/>
    <mergeCell ref="Q15:R15"/>
    <mergeCell ref="U15:V15"/>
    <mergeCell ref="D14:E14"/>
    <mergeCell ref="I14:J14"/>
    <mergeCell ref="M14:N14"/>
    <mergeCell ref="Q14:R14"/>
    <mergeCell ref="U14:V14"/>
    <mergeCell ref="D13:E13"/>
    <mergeCell ref="I13:J13"/>
    <mergeCell ref="M13:N13"/>
    <mergeCell ref="Q13:R13"/>
    <mergeCell ref="U13:V13"/>
    <mergeCell ref="D12:E12"/>
    <mergeCell ref="I12:J12"/>
    <mergeCell ref="M12:N12"/>
    <mergeCell ref="Q12:R12"/>
    <mergeCell ref="U12:V12"/>
    <mergeCell ref="D11:E11"/>
    <mergeCell ref="I11:J11"/>
    <mergeCell ref="M11:N11"/>
    <mergeCell ref="Q11:R11"/>
    <mergeCell ref="U11:V11"/>
    <mergeCell ref="D10:E10"/>
    <mergeCell ref="I10:J10"/>
    <mergeCell ref="M10:N10"/>
    <mergeCell ref="Q10:R10"/>
    <mergeCell ref="U10:V10"/>
    <mergeCell ref="D9:E9"/>
    <mergeCell ref="I9:J9"/>
    <mergeCell ref="M9:N9"/>
    <mergeCell ref="Q9:R9"/>
    <mergeCell ref="U9:V9"/>
    <mergeCell ref="D8:E8"/>
    <mergeCell ref="I8:J8"/>
    <mergeCell ref="M8:N8"/>
    <mergeCell ref="Q8:R8"/>
    <mergeCell ref="U8:V8"/>
    <mergeCell ref="T3:V3"/>
    <mergeCell ref="D7:E7"/>
    <mergeCell ref="I7:J7"/>
    <mergeCell ref="M7:N7"/>
    <mergeCell ref="Q7:R7"/>
    <mergeCell ref="U7:V7"/>
    <mergeCell ref="D6:E6"/>
    <mergeCell ref="I6:J6"/>
    <mergeCell ref="M6:N6"/>
    <mergeCell ref="Q6:R6"/>
    <mergeCell ref="U6:V6"/>
    <mergeCell ref="B5:D5"/>
    <mergeCell ref="G5:I5"/>
    <mergeCell ref="K5:M5"/>
    <mergeCell ref="O5:Q5"/>
    <mergeCell ref="S5:U5"/>
  </mergeCells>
  <phoneticPr fontId="2"/>
  <conditionalFormatting sqref="D34:F34">
    <cfRule type="expression" dxfId="885" priority="211" stopIfTrue="1">
      <formula>AND($D$7:$E$33=0)</formula>
    </cfRule>
    <cfRule type="cellIs" dxfId="884" priority="212" stopIfTrue="1" operator="greaterThan">
      <formula>$C$34</formula>
    </cfRule>
  </conditionalFormatting>
  <conditionalFormatting sqref="I34:J34">
    <cfRule type="expression" dxfId="883" priority="206" stopIfTrue="1">
      <formula>AND($I$7:$J$33=0)</formula>
    </cfRule>
    <cfRule type="cellIs" dxfId="882" priority="207" stopIfTrue="1" operator="greaterThan">
      <formula>$H$34</formula>
    </cfRule>
  </conditionalFormatting>
  <conditionalFormatting sqref="M34:N34">
    <cfRule type="expression" dxfId="881" priority="193" stopIfTrue="1">
      <formula>AND($M$7:$N$33=0)</formula>
    </cfRule>
    <cfRule type="cellIs" dxfId="880" priority="194" stopIfTrue="1" operator="greaterThan">
      <formula>$L$34</formula>
    </cfRule>
  </conditionalFormatting>
  <conditionalFormatting sqref="U34:V34">
    <cfRule type="expression" dxfId="879" priority="152" stopIfTrue="1">
      <formula>AND($U$7:$V$33=0)</formula>
    </cfRule>
    <cfRule type="cellIs" dxfId="878" priority="153" stopIfTrue="1" operator="greaterThan">
      <formula>$T$34</formula>
    </cfRule>
  </conditionalFormatting>
  <conditionalFormatting sqref="U35:V35">
    <cfRule type="cellIs" dxfId="877" priority="139" stopIfTrue="1" operator="greaterThan">
      <formula>$T$35</formula>
    </cfRule>
  </conditionalFormatting>
  <conditionalFormatting sqref="U35:V35">
    <cfRule type="expression" dxfId="876" priority="138" stopIfTrue="1">
      <formula>AND($D$7:$E$33=0,$I$7:$J$33=0,$M$7:$N$33=0,$Q$7:$R$33=0,$U$7:$V$33=0)</formula>
    </cfRule>
  </conditionalFormatting>
  <conditionalFormatting sqref="D7:F7">
    <cfRule type="cellIs" dxfId="875" priority="136" operator="greaterThan">
      <formula>$C$7</formula>
    </cfRule>
  </conditionalFormatting>
  <conditionalFormatting sqref="D8:F8">
    <cfRule type="cellIs" dxfId="874" priority="135" operator="greaterThan">
      <formula>$C$8</formula>
    </cfRule>
  </conditionalFormatting>
  <conditionalFormatting sqref="D9:F9">
    <cfRule type="cellIs" dxfId="873" priority="134" operator="greaterThan">
      <formula>$C$9</formula>
    </cfRule>
  </conditionalFormatting>
  <conditionalFormatting sqref="D10:F10">
    <cfRule type="cellIs" dxfId="872" priority="133" operator="greaterThan">
      <formula>$C$10</formula>
    </cfRule>
  </conditionalFormatting>
  <conditionalFormatting sqref="D11:F11">
    <cfRule type="cellIs" dxfId="871" priority="132" operator="greaterThan">
      <formula>$C$11</formula>
    </cfRule>
  </conditionalFormatting>
  <conditionalFormatting sqref="D12:F12">
    <cfRule type="cellIs" dxfId="870" priority="131" operator="greaterThan">
      <formula>$C$12</formula>
    </cfRule>
  </conditionalFormatting>
  <conditionalFormatting sqref="D13:F13">
    <cfRule type="cellIs" dxfId="869" priority="130" operator="greaterThan">
      <formula>$C$13</formula>
    </cfRule>
  </conditionalFormatting>
  <conditionalFormatting sqref="D14:F14">
    <cfRule type="cellIs" dxfId="868" priority="129" operator="greaterThan">
      <formula>$C$14</formula>
    </cfRule>
  </conditionalFormatting>
  <conditionalFormatting sqref="D15:F15">
    <cfRule type="cellIs" dxfId="867" priority="128" operator="greaterThan">
      <formula>$C$15</formula>
    </cfRule>
  </conditionalFormatting>
  <conditionalFormatting sqref="D16:F16">
    <cfRule type="cellIs" dxfId="866" priority="127" operator="greaterThan">
      <formula>$C$16</formula>
    </cfRule>
  </conditionalFormatting>
  <conditionalFormatting sqref="D17:F17">
    <cfRule type="cellIs" dxfId="865" priority="126" operator="greaterThan">
      <formula>$C$17</formula>
    </cfRule>
  </conditionalFormatting>
  <conditionalFormatting sqref="D18:F18">
    <cfRule type="cellIs" dxfId="864" priority="125" operator="greaterThan">
      <formula>$C$18</formula>
    </cfRule>
  </conditionalFormatting>
  <conditionalFormatting sqref="D19:F19">
    <cfRule type="cellIs" dxfId="863" priority="124" operator="greaterThan">
      <formula>$C$19</formula>
    </cfRule>
  </conditionalFormatting>
  <conditionalFormatting sqref="D20:F20">
    <cfRule type="cellIs" dxfId="862" priority="123" operator="greaterThan">
      <formula>$C$20</formula>
    </cfRule>
  </conditionalFormatting>
  <conditionalFormatting sqref="D21:F21">
    <cfRule type="cellIs" dxfId="861" priority="122" operator="greaterThan">
      <formula>$C$21</formula>
    </cfRule>
  </conditionalFormatting>
  <conditionalFormatting sqref="D22:F22">
    <cfRule type="cellIs" dxfId="860" priority="121" operator="greaterThan">
      <formula>$C$22</formula>
    </cfRule>
  </conditionalFormatting>
  <conditionalFormatting sqref="D23:F23">
    <cfRule type="cellIs" dxfId="859" priority="120" operator="greaterThan">
      <formula>$C$23</formula>
    </cfRule>
  </conditionalFormatting>
  <conditionalFormatting sqref="D24:F24">
    <cfRule type="cellIs" dxfId="858" priority="119" operator="greaterThan">
      <formula>$C$24</formula>
    </cfRule>
  </conditionalFormatting>
  <conditionalFormatting sqref="D25:F25">
    <cfRule type="cellIs" dxfId="857" priority="118" operator="greaterThan">
      <formula>$C$25</formula>
    </cfRule>
  </conditionalFormatting>
  <conditionalFormatting sqref="D26:F26">
    <cfRule type="cellIs" dxfId="856" priority="117" operator="greaterThan">
      <formula>$C$26</formula>
    </cfRule>
  </conditionalFormatting>
  <conditionalFormatting sqref="D27:F27">
    <cfRule type="cellIs" dxfId="855" priority="116" operator="greaterThan">
      <formula>$C$27</formula>
    </cfRule>
  </conditionalFormatting>
  <conditionalFormatting sqref="D28:F28">
    <cfRule type="cellIs" dxfId="854" priority="115" operator="greaterThan">
      <formula>$C$28</formula>
    </cfRule>
  </conditionalFormatting>
  <conditionalFormatting sqref="D29:F29">
    <cfRule type="cellIs" dxfId="853" priority="114" operator="greaterThan">
      <formula>$C$29</formula>
    </cfRule>
  </conditionalFormatting>
  <conditionalFormatting sqref="D30:F30">
    <cfRule type="cellIs" dxfId="852" priority="113" operator="greaterThan">
      <formula>$C$30</formula>
    </cfRule>
  </conditionalFormatting>
  <conditionalFormatting sqref="D31:F31">
    <cfRule type="cellIs" dxfId="851" priority="112" operator="greaterThan">
      <formula>$C$31</formula>
    </cfRule>
  </conditionalFormatting>
  <conditionalFormatting sqref="D32:F32">
    <cfRule type="cellIs" dxfId="850" priority="111" operator="greaterThan">
      <formula>$C$32</formula>
    </cfRule>
  </conditionalFormatting>
  <conditionalFormatting sqref="D33:F33">
    <cfRule type="cellIs" dxfId="849" priority="110" operator="greaterThan">
      <formula>$C$33</formula>
    </cfRule>
  </conditionalFormatting>
  <conditionalFormatting sqref="I7">
    <cfRule type="cellIs" dxfId="848" priority="109" operator="greaterThan">
      <formula>$H$7</formula>
    </cfRule>
  </conditionalFormatting>
  <conditionalFormatting sqref="I8">
    <cfRule type="cellIs" dxfId="847" priority="108" operator="greaterThan">
      <formula>$H$8</formula>
    </cfRule>
  </conditionalFormatting>
  <conditionalFormatting sqref="I9">
    <cfRule type="cellIs" dxfId="846" priority="107" operator="greaterThan">
      <formula>$H$9</formula>
    </cfRule>
  </conditionalFormatting>
  <conditionalFormatting sqref="I10">
    <cfRule type="cellIs" dxfId="845" priority="106" operator="greaterThan">
      <formula>$H$10</formula>
    </cfRule>
  </conditionalFormatting>
  <conditionalFormatting sqref="I11">
    <cfRule type="cellIs" dxfId="844" priority="105" operator="greaterThan">
      <formula>$H$11</formula>
    </cfRule>
  </conditionalFormatting>
  <conditionalFormatting sqref="I12">
    <cfRule type="cellIs" dxfId="843" priority="104" operator="greaterThan">
      <formula>$H$12</formula>
    </cfRule>
  </conditionalFormatting>
  <conditionalFormatting sqref="I13">
    <cfRule type="cellIs" dxfId="842" priority="103" operator="greaterThan">
      <formula>$H$13</formula>
    </cfRule>
  </conditionalFormatting>
  <conditionalFormatting sqref="I14">
    <cfRule type="cellIs" dxfId="841" priority="102" operator="greaterThan">
      <formula>$H$14</formula>
    </cfRule>
  </conditionalFormatting>
  <conditionalFormatting sqref="I15">
    <cfRule type="cellIs" dxfId="840" priority="101" operator="greaterThan">
      <formula>$H$15</formula>
    </cfRule>
  </conditionalFormatting>
  <conditionalFormatting sqref="I16">
    <cfRule type="cellIs" dxfId="839" priority="100" operator="greaterThan">
      <formula>$H$16</formula>
    </cfRule>
  </conditionalFormatting>
  <conditionalFormatting sqref="I17">
    <cfRule type="cellIs" dxfId="838" priority="99" operator="greaterThan">
      <formula>$H$17</formula>
    </cfRule>
  </conditionalFormatting>
  <conditionalFormatting sqref="I18">
    <cfRule type="cellIs" dxfId="837" priority="98" operator="greaterThan">
      <formula>$H$18</formula>
    </cfRule>
  </conditionalFormatting>
  <conditionalFormatting sqref="I19">
    <cfRule type="cellIs" dxfId="836" priority="97" operator="greaterThan">
      <formula>$H$19</formula>
    </cfRule>
  </conditionalFormatting>
  <conditionalFormatting sqref="I20:J20">
    <cfRule type="cellIs" dxfId="835" priority="96" operator="greaterThan">
      <formula>$H$20</formula>
    </cfRule>
  </conditionalFormatting>
  <conditionalFormatting sqref="I21:J21">
    <cfRule type="cellIs" dxfId="834" priority="95" operator="greaterThan">
      <formula>$H$21</formula>
    </cfRule>
  </conditionalFormatting>
  <conditionalFormatting sqref="I22:J22">
    <cfRule type="cellIs" dxfId="833" priority="94" operator="greaterThan">
      <formula>$H$22</formula>
    </cfRule>
  </conditionalFormatting>
  <conditionalFormatting sqref="I23:J23">
    <cfRule type="cellIs" dxfId="832" priority="93" operator="greaterThan">
      <formula>$H$23</formula>
    </cfRule>
  </conditionalFormatting>
  <conditionalFormatting sqref="I24:J24">
    <cfRule type="cellIs" dxfId="831" priority="92" operator="greaterThan">
      <formula>$H$24</formula>
    </cfRule>
  </conditionalFormatting>
  <conditionalFormatting sqref="I25:J25">
    <cfRule type="cellIs" dxfId="830" priority="91" operator="greaterThan">
      <formula>$H$25</formula>
    </cfRule>
  </conditionalFormatting>
  <conditionalFormatting sqref="I26:J26">
    <cfRule type="cellIs" dxfId="829" priority="90" operator="greaterThan">
      <formula>$H$26</formula>
    </cfRule>
  </conditionalFormatting>
  <conditionalFormatting sqref="I27:J27">
    <cfRule type="cellIs" dxfId="828" priority="89" operator="greaterThan">
      <formula>$H$27</formula>
    </cfRule>
  </conditionalFormatting>
  <conditionalFormatting sqref="I28:J28">
    <cfRule type="cellIs" dxfId="827" priority="88" operator="greaterThan">
      <formula>$H$28</formula>
    </cfRule>
  </conditionalFormatting>
  <conditionalFormatting sqref="I29:J29">
    <cfRule type="cellIs" dxfId="826" priority="87" operator="greaterThan">
      <formula>$H$29</formula>
    </cfRule>
  </conditionalFormatting>
  <conditionalFormatting sqref="I30:J30">
    <cfRule type="cellIs" dxfId="825" priority="86" operator="greaterThan">
      <formula>$H$30</formula>
    </cfRule>
  </conditionalFormatting>
  <conditionalFormatting sqref="I31:J31">
    <cfRule type="cellIs" dxfId="824" priority="85" operator="greaterThan">
      <formula>$H$31</formula>
    </cfRule>
  </conditionalFormatting>
  <conditionalFormatting sqref="I32:J32">
    <cfRule type="cellIs" dxfId="823" priority="84" operator="greaterThan">
      <formula>$H$32</formula>
    </cfRule>
  </conditionalFormatting>
  <conditionalFormatting sqref="I33:J33">
    <cfRule type="cellIs" dxfId="822" priority="83" operator="greaterThan">
      <formula>$H$33</formula>
    </cfRule>
  </conditionalFormatting>
  <conditionalFormatting sqref="M7">
    <cfRule type="cellIs" dxfId="821" priority="82" operator="greaterThan">
      <formula>$L$7</formula>
    </cfRule>
  </conditionalFormatting>
  <conditionalFormatting sqref="M8">
    <cfRule type="cellIs" dxfId="820" priority="81" operator="greaterThan">
      <formula>$L$8</formula>
    </cfRule>
  </conditionalFormatting>
  <conditionalFormatting sqref="M9">
    <cfRule type="cellIs" dxfId="819" priority="80" operator="greaterThan">
      <formula>$L$9</formula>
    </cfRule>
  </conditionalFormatting>
  <conditionalFormatting sqref="M10">
    <cfRule type="cellIs" dxfId="818" priority="79" operator="greaterThan">
      <formula>$L$10</formula>
    </cfRule>
  </conditionalFormatting>
  <conditionalFormatting sqref="M11">
    <cfRule type="cellIs" dxfId="817" priority="78" operator="greaterThan">
      <formula>$L$11</formula>
    </cfRule>
  </conditionalFormatting>
  <conditionalFormatting sqref="M12">
    <cfRule type="cellIs" dxfId="816" priority="77" operator="greaterThan">
      <formula>$L$12</formula>
    </cfRule>
  </conditionalFormatting>
  <conditionalFormatting sqref="M13">
    <cfRule type="cellIs" dxfId="815" priority="76" operator="greaterThan">
      <formula>$L$13</formula>
    </cfRule>
  </conditionalFormatting>
  <conditionalFormatting sqref="M14">
    <cfRule type="cellIs" dxfId="814" priority="75" operator="greaterThan">
      <formula>$L$14</formula>
    </cfRule>
  </conditionalFormatting>
  <conditionalFormatting sqref="M15">
    <cfRule type="cellIs" dxfId="813" priority="74" operator="greaterThan">
      <formula>$L$15</formula>
    </cfRule>
  </conditionalFormatting>
  <conditionalFormatting sqref="M16">
    <cfRule type="cellIs" dxfId="812" priority="73" operator="greaterThan">
      <formula>$L$16</formula>
    </cfRule>
  </conditionalFormatting>
  <conditionalFormatting sqref="M17">
    <cfRule type="cellIs" dxfId="811" priority="72" operator="greaterThan">
      <formula>$L$17</formula>
    </cfRule>
  </conditionalFormatting>
  <conditionalFormatting sqref="M18">
    <cfRule type="cellIs" dxfId="810" priority="71" operator="greaterThan">
      <formula>$L$18</formula>
    </cfRule>
  </conditionalFormatting>
  <conditionalFormatting sqref="M19">
    <cfRule type="cellIs" dxfId="809" priority="70" operator="greaterThan">
      <formula>$L$19</formula>
    </cfRule>
  </conditionalFormatting>
  <conditionalFormatting sqref="M20:N20">
    <cfRule type="cellIs" dxfId="808" priority="69" operator="greaterThan">
      <formula>$L$20</formula>
    </cfRule>
  </conditionalFormatting>
  <conditionalFormatting sqref="M21:N21">
    <cfRule type="cellIs" dxfId="807" priority="68" operator="greaterThan">
      <formula>$L$21</formula>
    </cfRule>
  </conditionalFormatting>
  <conditionalFormatting sqref="M22:N22">
    <cfRule type="cellIs" dxfId="806" priority="67" operator="greaterThan">
      <formula>$L$22</formula>
    </cfRule>
  </conditionalFormatting>
  <conditionalFormatting sqref="M23:N23">
    <cfRule type="cellIs" dxfId="805" priority="66" operator="greaterThan">
      <formula>$L$23</formula>
    </cfRule>
  </conditionalFormatting>
  <conditionalFormatting sqref="M24:N24">
    <cfRule type="cellIs" dxfId="804" priority="65" operator="greaterThan">
      <formula>$L$24</formula>
    </cfRule>
  </conditionalFormatting>
  <conditionalFormatting sqref="M25:N25">
    <cfRule type="cellIs" dxfId="803" priority="64" operator="greaterThan">
      <formula>$L$25</formula>
    </cfRule>
  </conditionalFormatting>
  <conditionalFormatting sqref="M26:N26">
    <cfRule type="cellIs" dxfId="802" priority="63" operator="greaterThan">
      <formula>$L$26</formula>
    </cfRule>
  </conditionalFormatting>
  <conditionalFormatting sqref="M27:N27">
    <cfRule type="cellIs" dxfId="801" priority="62" operator="greaterThan">
      <formula>$L$27</formula>
    </cfRule>
  </conditionalFormatting>
  <conditionalFormatting sqref="M28:N28">
    <cfRule type="cellIs" dxfId="800" priority="61" operator="greaterThan">
      <formula>$L$28</formula>
    </cfRule>
  </conditionalFormatting>
  <conditionalFormatting sqref="M29:N29">
    <cfRule type="cellIs" dxfId="799" priority="60" operator="greaterThan">
      <formula>$L$29</formula>
    </cfRule>
  </conditionalFormatting>
  <conditionalFormatting sqref="M30:N30">
    <cfRule type="cellIs" dxfId="798" priority="59" operator="greaterThan">
      <formula>$L$30</formula>
    </cfRule>
  </conditionalFormatting>
  <conditionalFormatting sqref="M31:N31">
    <cfRule type="cellIs" dxfId="797" priority="58" operator="greaterThan">
      <formula>$L$31</formula>
    </cfRule>
  </conditionalFormatting>
  <conditionalFormatting sqref="M32:N32">
    <cfRule type="cellIs" dxfId="796" priority="57" operator="greaterThan">
      <formula>$L$32</formula>
    </cfRule>
  </conditionalFormatting>
  <conditionalFormatting sqref="M33:N33">
    <cfRule type="cellIs" dxfId="795" priority="56" operator="greaterThan">
      <formula>$L$33</formula>
    </cfRule>
  </conditionalFormatting>
  <conditionalFormatting sqref="Q7">
    <cfRule type="cellIs" dxfId="794" priority="55" operator="greaterThan">
      <formula>$P$7</formula>
    </cfRule>
  </conditionalFormatting>
  <conditionalFormatting sqref="Q8:R8">
    <cfRule type="cellIs" dxfId="793" priority="54" operator="greaterThan">
      <formula>$P$8</formula>
    </cfRule>
  </conditionalFormatting>
  <conditionalFormatting sqref="Q9:R9">
    <cfRule type="cellIs" dxfId="792" priority="53" operator="greaterThan">
      <formula>$P$9</formula>
    </cfRule>
  </conditionalFormatting>
  <conditionalFormatting sqref="Q10:R10">
    <cfRule type="cellIs" dxfId="791" priority="52" operator="greaterThan">
      <formula>$P$10</formula>
    </cfRule>
  </conditionalFormatting>
  <conditionalFormatting sqref="Q11:R11">
    <cfRule type="cellIs" dxfId="790" priority="51" operator="greaterThan">
      <formula>$P$11</formula>
    </cfRule>
  </conditionalFormatting>
  <conditionalFormatting sqref="Q12:R12">
    <cfRule type="cellIs" dxfId="789" priority="50" operator="greaterThan">
      <formula>$P$12</formula>
    </cfRule>
  </conditionalFormatting>
  <conditionalFormatting sqref="Q13:R13">
    <cfRule type="cellIs" dxfId="788" priority="49" operator="greaterThan">
      <formula>$P$13</formula>
    </cfRule>
  </conditionalFormatting>
  <conditionalFormatting sqref="Q14:R14">
    <cfRule type="cellIs" dxfId="787" priority="48" operator="greaterThan">
      <formula>$P$14</formula>
    </cfRule>
  </conditionalFormatting>
  <conditionalFormatting sqref="Q15:R15">
    <cfRule type="cellIs" dxfId="786" priority="47" operator="greaterThan">
      <formula>$P$15</formula>
    </cfRule>
  </conditionalFormatting>
  <conditionalFormatting sqref="Q19:R19">
    <cfRule type="cellIs" dxfId="785" priority="43" operator="greaterThan">
      <formula>$P$19</formula>
    </cfRule>
  </conditionalFormatting>
  <conditionalFormatting sqref="Q20:R20">
    <cfRule type="cellIs" dxfId="784" priority="42" operator="greaterThan">
      <formula>$P$20</formula>
    </cfRule>
  </conditionalFormatting>
  <conditionalFormatting sqref="Q22:R22">
    <cfRule type="cellIs" dxfId="783" priority="40" operator="greaterThan">
      <formula>$P$22</formula>
    </cfRule>
  </conditionalFormatting>
  <conditionalFormatting sqref="Q23:R23">
    <cfRule type="cellIs" dxfId="782" priority="39" operator="greaterThan">
      <formula>$P$23</formula>
    </cfRule>
  </conditionalFormatting>
  <conditionalFormatting sqref="Q24:R24">
    <cfRule type="cellIs" dxfId="781" priority="38" operator="greaterThan">
      <formula>$P$24</formula>
    </cfRule>
  </conditionalFormatting>
  <conditionalFormatting sqref="Q25:R25">
    <cfRule type="cellIs" dxfId="780" priority="37" operator="greaterThan">
      <formula>$P$25</formula>
    </cfRule>
  </conditionalFormatting>
  <conditionalFormatting sqref="Q26:R26">
    <cfRule type="cellIs" dxfId="779" priority="36" operator="greaterThan">
      <formula>$P$26</formula>
    </cfRule>
  </conditionalFormatting>
  <conditionalFormatting sqref="Q27:R27">
    <cfRule type="cellIs" dxfId="778" priority="35" operator="greaterThan">
      <formula>$P$27</formula>
    </cfRule>
  </conditionalFormatting>
  <conditionalFormatting sqref="Q28:R28">
    <cfRule type="cellIs" dxfId="777" priority="34" operator="greaterThan">
      <formula>$P$28</formula>
    </cfRule>
  </conditionalFormatting>
  <conditionalFormatting sqref="Q29:R29">
    <cfRule type="cellIs" dxfId="776" priority="33" operator="greaterThan">
      <formula>$P$29</formula>
    </cfRule>
  </conditionalFormatting>
  <conditionalFormatting sqref="Q30:R30">
    <cfRule type="cellIs" dxfId="775" priority="32" operator="greaterThan">
      <formula>$P$30</formula>
    </cfRule>
  </conditionalFormatting>
  <conditionalFormatting sqref="Q31:R31">
    <cfRule type="cellIs" dxfId="774" priority="31" operator="greaterThan">
      <formula>$P$31</formula>
    </cfRule>
  </conditionalFormatting>
  <conditionalFormatting sqref="Q33:R33">
    <cfRule type="cellIs" dxfId="773" priority="29" operator="greaterThan">
      <formula>$P$33</formula>
    </cfRule>
  </conditionalFormatting>
  <conditionalFormatting sqref="U7:V7">
    <cfRule type="cellIs" dxfId="772" priority="28" operator="greaterThan">
      <formula>$T$7</formula>
    </cfRule>
  </conditionalFormatting>
  <conditionalFormatting sqref="U8:V8">
    <cfRule type="cellIs" dxfId="771" priority="27" operator="greaterThan">
      <formula>$T$8</formula>
    </cfRule>
  </conditionalFormatting>
  <conditionalFormatting sqref="U9:V9">
    <cfRule type="cellIs" dxfId="770" priority="26" operator="greaterThan">
      <formula>$T$9</formula>
    </cfRule>
  </conditionalFormatting>
  <conditionalFormatting sqref="U10:V10">
    <cfRule type="cellIs" dxfId="769" priority="25" operator="greaterThan">
      <formula>$T$10</formula>
    </cfRule>
  </conditionalFormatting>
  <conditionalFormatting sqref="U11:V11">
    <cfRule type="cellIs" dxfId="768" priority="24" operator="greaterThan">
      <formula>$T$11</formula>
    </cfRule>
  </conditionalFormatting>
  <conditionalFormatting sqref="U12:V12">
    <cfRule type="cellIs" dxfId="767" priority="23" operator="greaterThan">
      <formula>$T$12</formula>
    </cfRule>
  </conditionalFormatting>
  <conditionalFormatting sqref="U13:V13">
    <cfRule type="cellIs" dxfId="766" priority="22" operator="greaterThan">
      <formula>$T$13</formula>
    </cfRule>
  </conditionalFormatting>
  <conditionalFormatting sqref="U14:V14">
    <cfRule type="cellIs" dxfId="765" priority="21" operator="greaterThan">
      <formula>$T$14</formula>
    </cfRule>
  </conditionalFormatting>
  <conditionalFormatting sqref="U15:V15">
    <cfRule type="cellIs" dxfId="764" priority="20" operator="greaterThan">
      <formula>$T$15</formula>
    </cfRule>
  </conditionalFormatting>
  <conditionalFormatting sqref="U16:V16">
    <cfRule type="cellIs" dxfId="763" priority="19" operator="greaterThan">
      <formula>$T$16</formula>
    </cfRule>
  </conditionalFormatting>
  <conditionalFormatting sqref="U17:V17">
    <cfRule type="cellIs" dxfId="762" priority="18" operator="greaterThan">
      <formula>$T$17</formula>
    </cfRule>
  </conditionalFormatting>
  <conditionalFormatting sqref="U18:V18">
    <cfRule type="cellIs" dxfId="761" priority="17" operator="greaterThan">
      <formula>$T$18</formula>
    </cfRule>
  </conditionalFormatting>
  <conditionalFormatting sqref="U19:V19">
    <cfRule type="cellIs" dxfId="760" priority="16" operator="greaterThan">
      <formula>$T$19</formula>
    </cfRule>
  </conditionalFormatting>
  <conditionalFormatting sqref="U20:V20">
    <cfRule type="cellIs" dxfId="759" priority="15" operator="greaterThan">
      <formula>$T$20</formula>
    </cfRule>
  </conditionalFormatting>
  <conditionalFormatting sqref="U21:V21">
    <cfRule type="cellIs" dxfId="758" priority="14" operator="greaterThan">
      <formula>$T$21</formula>
    </cfRule>
  </conditionalFormatting>
  <conditionalFormatting sqref="U22:V22">
    <cfRule type="cellIs" dxfId="757" priority="13" operator="greaterThan">
      <formula>$T$22</formula>
    </cfRule>
  </conditionalFormatting>
  <conditionalFormatting sqref="U23:V23">
    <cfRule type="cellIs" dxfId="756" priority="12" operator="greaterThan">
      <formula>$T$23</formula>
    </cfRule>
  </conditionalFormatting>
  <conditionalFormatting sqref="U24:V24">
    <cfRule type="cellIs" dxfId="755" priority="11" operator="greaterThan">
      <formula>$T$24</formula>
    </cfRule>
  </conditionalFormatting>
  <conditionalFormatting sqref="U25:V25">
    <cfRule type="cellIs" dxfId="754" priority="10" operator="greaterThan">
      <formula>$T$25</formula>
    </cfRule>
  </conditionalFormatting>
  <conditionalFormatting sqref="U26:V26">
    <cfRule type="cellIs" dxfId="753" priority="9" operator="greaterThan">
      <formula>$T$26</formula>
    </cfRule>
  </conditionalFormatting>
  <conditionalFormatting sqref="U27:V27">
    <cfRule type="cellIs" dxfId="752" priority="8" operator="greaterThan">
      <formula>$T$27</formula>
    </cfRule>
  </conditionalFormatting>
  <conditionalFormatting sqref="U28:V28">
    <cfRule type="cellIs" dxfId="751" priority="7" operator="greaterThan">
      <formula>$T$28</formula>
    </cfRule>
  </conditionalFormatting>
  <conditionalFormatting sqref="U29:V29">
    <cfRule type="cellIs" dxfId="750" priority="6" operator="greaterThan">
      <formula>$T$29</formula>
    </cfRule>
  </conditionalFormatting>
  <conditionalFormatting sqref="U30:V30">
    <cfRule type="cellIs" dxfId="749" priority="5" operator="greaterThan">
      <formula>$T$30</formula>
    </cfRule>
  </conditionalFormatting>
  <conditionalFormatting sqref="U31:V31">
    <cfRule type="cellIs" dxfId="748" priority="4" operator="greaterThan">
      <formula>$T$31</formula>
    </cfRule>
  </conditionalFormatting>
  <conditionalFormatting sqref="U32:V32">
    <cfRule type="cellIs" dxfId="747" priority="3" operator="greaterThan">
      <formula>$T$32</formula>
    </cfRule>
  </conditionalFormatting>
  <conditionalFormatting sqref="U33:V33">
    <cfRule type="cellIs" dxfId="746" priority="2" operator="greaterThan">
      <formula>$T$33</formula>
    </cfRule>
  </conditionalFormatting>
  <conditionalFormatting sqref="Q32:R32">
    <cfRule type="cellIs" dxfId="745" priority="231" operator="greaterThan">
      <formula>#REF!</formula>
    </cfRule>
  </conditionalFormatting>
  <conditionalFormatting sqref="Q21:R21">
    <cfRule type="cellIs" dxfId="744" priority="235" operator="greaterThan">
      <formula>#REF!</formula>
    </cfRule>
  </conditionalFormatting>
  <conditionalFormatting sqref="Q18:R18">
    <cfRule type="cellIs" dxfId="743" priority="242" operator="greaterThan">
      <formula>#REF!</formula>
    </cfRule>
  </conditionalFormatting>
  <conditionalFormatting sqref="Q16:R16">
    <cfRule type="cellIs" dxfId="742" priority="1" operator="greaterThan">
      <formula>$P$16</formula>
    </cfRule>
  </conditionalFormatting>
  <conditionalFormatting sqref="Q17:R17">
    <cfRule type="cellIs" dxfId="741" priority="255" operator="greaterThan">
      <formula>$P$20</formula>
    </cfRule>
  </conditionalFormatting>
  <conditionalFormatting sqref="Q34:R34">
    <cfRule type="expression" dxfId="740" priority="257" stopIfTrue="1">
      <formula>AND($Q$7:$R$33=0)</formula>
    </cfRule>
    <cfRule type="cellIs" dxfId="739" priority="258" stopIfTrue="1" operator="greaterThan">
      <formula>$P$34</formula>
    </cfRule>
  </conditionalFormatting>
  <dataValidations count="1">
    <dataValidation type="custom" allowBlank="1" showInputMessage="1" sqref="B3:C3">
      <formula1>#REF!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12" scale="97" orientation="landscape" r:id="rId1"/>
  <headerFooter alignWithMargins="0">
    <oddHeader>&amp;R令和５年４月現在</oddHeader>
    <oddFooter>&amp;C&amp;9株式会社&amp;"ＭＳ Ｐゴシック,太字"&amp;12宮日サービスセンター&amp;R&amp;9〒880-0812　&amp;10宮崎市高千穂通２丁目５番２５号&amp;9　　TEL 0985-24-6541 / FAX 0985-24-6570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V40"/>
  <sheetViews>
    <sheetView showGridLines="0" view="pageLayout" zoomScaleNormal="100" zoomScaleSheetLayoutView="100" workbookViewId="0">
      <selection activeCell="B3" sqref="B3:C3"/>
    </sheetView>
  </sheetViews>
  <sheetFormatPr defaultRowHeight="13.5"/>
  <cols>
    <col min="1" max="1" width="4" style="1" bestFit="1" customWidth="1"/>
    <col min="2" max="2" width="12.625" style="1" customWidth="1"/>
    <col min="3" max="3" width="8.75" style="1" customWidth="1"/>
    <col min="4" max="5" width="6.375" style="1" customWidth="1"/>
    <col min="6" max="6" width="6.375" style="1" hidden="1" customWidth="1"/>
    <col min="7" max="7" width="12.5" style="1" customWidth="1"/>
    <col min="8" max="8" width="8.75" style="1" customWidth="1"/>
    <col min="9" max="10" width="6.375" style="1" customWidth="1"/>
    <col min="11" max="11" width="12.5" style="1" customWidth="1"/>
    <col min="12" max="12" width="8.75" style="1" customWidth="1"/>
    <col min="13" max="14" width="6.375" style="1" customWidth="1"/>
    <col min="15" max="15" width="12.5" style="1" customWidth="1"/>
    <col min="16" max="16" width="8.75" style="1" customWidth="1"/>
    <col min="17" max="18" width="6.375" style="1" customWidth="1"/>
    <col min="19" max="19" width="12.5" style="1" customWidth="1"/>
    <col min="20" max="20" width="8.75" style="1" customWidth="1"/>
    <col min="21" max="22" width="6.375" style="1" customWidth="1"/>
    <col min="23" max="16384" width="9" style="1"/>
  </cols>
  <sheetData>
    <row r="1" spans="1:22" ht="6" customHeight="1"/>
    <row r="2" spans="1:22" ht="15.75" customHeight="1">
      <c r="B2" s="117" t="s">
        <v>22</v>
      </c>
      <c r="C2" s="117"/>
      <c r="D2" s="118" t="s">
        <v>41</v>
      </c>
      <c r="E2" s="119"/>
      <c r="F2" s="119"/>
      <c r="G2" s="120"/>
      <c r="H2" s="57" t="s">
        <v>23</v>
      </c>
      <c r="I2" s="118" t="s">
        <v>162</v>
      </c>
      <c r="J2" s="119"/>
      <c r="K2" s="119"/>
      <c r="L2" s="120"/>
      <c r="M2" s="118" t="s">
        <v>24</v>
      </c>
      <c r="N2" s="119"/>
      <c r="O2" s="119"/>
      <c r="P2" s="120"/>
      <c r="Q2" s="118" t="s">
        <v>42</v>
      </c>
      <c r="R2" s="119"/>
      <c r="S2" s="120"/>
      <c r="T2" s="118" t="s">
        <v>25</v>
      </c>
      <c r="U2" s="119"/>
      <c r="V2" s="120"/>
    </row>
    <row r="3" spans="1:22" ht="35.25" customHeight="1">
      <c r="B3" s="138"/>
      <c r="C3" s="138"/>
      <c r="D3" s="123" t="str">
        <f>IF(AND(SUM(宮崎市②!U35,都城市!U35,延岡市!U36,日南・串間!U38,'日向市 ･東臼杵･西臼杵郡'!U38,小林・えびの!U38,西都・児湯!U38,'北諸･西諸・東諸県郡 '!U38)=0),"",SUM(宮崎市②!U35,都城市!U35,延岡市!U36,日南・串間!U38,'日向市 ･東臼杵･西臼杵郡'!U38,小林・えびの!U38,西都・児湯!U38,'北諸･西諸・東諸県郡 '!U38))</f>
        <v/>
      </c>
      <c r="E3" s="124"/>
      <c r="F3" s="124"/>
      <c r="G3" s="125"/>
      <c r="H3" s="90"/>
      <c r="I3" s="132"/>
      <c r="J3" s="133"/>
      <c r="K3" s="133"/>
      <c r="L3" s="134"/>
      <c r="M3" s="132"/>
      <c r="N3" s="133"/>
      <c r="O3" s="133"/>
      <c r="P3" s="134"/>
      <c r="Q3" s="135"/>
      <c r="R3" s="136"/>
      <c r="S3" s="137"/>
      <c r="T3" s="135"/>
      <c r="U3" s="136"/>
      <c r="V3" s="137"/>
    </row>
    <row r="4" spans="1:22" ht="39.75" customHeight="1">
      <c r="B4" s="16" t="s">
        <v>71</v>
      </c>
      <c r="E4" s="87"/>
      <c r="F4" s="87"/>
    </row>
    <row r="5" spans="1:22" ht="21" customHeight="1">
      <c r="A5" s="2"/>
      <c r="B5" s="118" t="s">
        <v>0</v>
      </c>
      <c r="C5" s="119"/>
      <c r="D5" s="120"/>
      <c r="E5" s="79" t="str">
        <f>+IF(COUNTIF(D7:E11,"&gt;0")+COUNTIF(D13,"&gt;0"),COUNTIF(D7:E11,"&gt;0")+COUNTIF(D13,"&gt;0"),"")</f>
        <v/>
      </c>
      <c r="F5" s="78"/>
      <c r="G5" s="118" t="s">
        <v>26</v>
      </c>
      <c r="H5" s="119"/>
      <c r="I5" s="120"/>
      <c r="J5" s="89" t="str">
        <f>+IF(COUNTIF(I7:J11,"&gt;0")+COUNTIF(I13,"&gt;0"),COUNTIF(I7:J11,"&gt;0")+COUNTIF(I13,"&gt;0"),"")</f>
        <v/>
      </c>
      <c r="K5" s="118" t="s">
        <v>27</v>
      </c>
      <c r="L5" s="119"/>
      <c r="M5" s="120"/>
      <c r="N5" s="89" t="str">
        <f>+IF(COUNTIF(M7:N11,"&gt;0")+COUNTIF(M13,"&gt;0"),COUNTIF(M7:N11,"&gt;0")+COUNTIF(M13,"&gt;0"),"")</f>
        <v/>
      </c>
      <c r="O5" s="118" t="s">
        <v>28</v>
      </c>
      <c r="P5" s="119"/>
      <c r="Q5" s="120"/>
      <c r="R5" s="89" t="str">
        <f>+IF(COUNTIF(Q7:R11,"&gt;0")+COUNTIF(Q13,"&gt;0"),COUNTIF(Q7:R11,"&gt;0")+COUNTIF(Q13,"&gt;0"),"")</f>
        <v/>
      </c>
      <c r="S5" s="118" t="s">
        <v>3</v>
      </c>
      <c r="T5" s="119"/>
      <c r="U5" s="120"/>
      <c r="V5" s="89" t="str">
        <f>+IF(COUNTIF(U7:V11,"&gt;0")+COUNTIF(U13,"&gt;0"),COUNTIF(U7:V11,"&gt;0")+COUNTIF(U13,"&gt;0"),"")</f>
        <v/>
      </c>
    </row>
    <row r="6" spans="1:22" ht="18" customHeight="1">
      <c r="A6" s="2"/>
      <c r="B6" s="17" t="s">
        <v>132</v>
      </c>
      <c r="C6" s="18" t="s">
        <v>1</v>
      </c>
      <c r="D6" s="121" t="s">
        <v>2</v>
      </c>
      <c r="E6" s="120"/>
      <c r="F6" s="97" t="s">
        <v>192</v>
      </c>
      <c r="G6" s="17" t="s">
        <v>132</v>
      </c>
      <c r="H6" s="18" t="s">
        <v>1</v>
      </c>
      <c r="I6" s="121" t="s">
        <v>2</v>
      </c>
      <c r="J6" s="120"/>
      <c r="K6" s="17" t="s">
        <v>132</v>
      </c>
      <c r="L6" s="18" t="s">
        <v>1</v>
      </c>
      <c r="M6" s="121" t="s">
        <v>2</v>
      </c>
      <c r="N6" s="120"/>
      <c r="O6" s="17" t="s">
        <v>132</v>
      </c>
      <c r="P6" s="18" t="s">
        <v>1</v>
      </c>
      <c r="Q6" s="121" t="s">
        <v>2</v>
      </c>
      <c r="R6" s="120"/>
      <c r="S6" s="17" t="s">
        <v>132</v>
      </c>
      <c r="T6" s="18" t="s">
        <v>1</v>
      </c>
      <c r="U6" s="121" t="s">
        <v>2</v>
      </c>
      <c r="V6" s="120"/>
    </row>
    <row r="7" spans="1:22" ht="18" customHeight="1">
      <c r="A7" s="2"/>
      <c r="B7" s="19" t="s">
        <v>74</v>
      </c>
      <c r="C7" s="13">
        <v>3460</v>
      </c>
      <c r="D7" s="115"/>
      <c r="E7" s="116"/>
      <c r="F7" s="100" t="str">
        <f ca="1">+IF(SUMIF(G7:V7,"（宮）",I7:V7),SUMIF(G7:V7,"（宮）",I7:V7),"")</f>
        <v/>
      </c>
      <c r="G7" s="7" t="s">
        <v>45</v>
      </c>
      <c r="H7" s="20">
        <v>240</v>
      </c>
      <c r="I7" s="115"/>
      <c r="J7" s="116"/>
      <c r="K7" s="7" t="s">
        <v>45</v>
      </c>
      <c r="L7" s="20">
        <v>70</v>
      </c>
      <c r="M7" s="115"/>
      <c r="N7" s="116"/>
      <c r="O7" s="7" t="s">
        <v>45</v>
      </c>
      <c r="P7" s="20">
        <v>86</v>
      </c>
      <c r="Q7" s="115"/>
      <c r="R7" s="116"/>
      <c r="S7" s="7" t="s">
        <v>45</v>
      </c>
      <c r="T7" s="20">
        <v>75</v>
      </c>
      <c r="U7" s="115"/>
      <c r="V7" s="116"/>
    </row>
    <row r="8" spans="1:22" ht="18" customHeight="1">
      <c r="A8" s="2"/>
      <c r="B8" s="5" t="s">
        <v>75</v>
      </c>
      <c r="C8" s="9">
        <v>1995</v>
      </c>
      <c r="D8" s="109"/>
      <c r="E8" s="110"/>
      <c r="F8" s="101" t="str">
        <f t="shared" ref="F8:F13" ca="1" si="0">+IF(SUMIF(G8:V8,"（宮）",I8:V8),SUMIF(G8:V8,"（宮）",I8:V8),"")</f>
        <v/>
      </c>
      <c r="G8" s="7" t="s">
        <v>45</v>
      </c>
      <c r="H8" s="9">
        <v>145</v>
      </c>
      <c r="I8" s="109"/>
      <c r="J8" s="110"/>
      <c r="K8" s="7" t="s">
        <v>45</v>
      </c>
      <c r="L8" s="9">
        <v>26</v>
      </c>
      <c r="M8" s="109"/>
      <c r="N8" s="110"/>
      <c r="O8" s="7" t="s">
        <v>45</v>
      </c>
      <c r="P8" s="9">
        <v>72</v>
      </c>
      <c r="Q8" s="109"/>
      <c r="R8" s="110"/>
      <c r="S8" s="7" t="s">
        <v>45</v>
      </c>
      <c r="T8" s="8">
        <v>25</v>
      </c>
      <c r="U8" s="109"/>
      <c r="V8" s="110"/>
    </row>
    <row r="9" spans="1:22" ht="18" customHeight="1">
      <c r="A9" s="2"/>
      <c r="B9" s="5" t="s">
        <v>72</v>
      </c>
      <c r="C9" s="9">
        <v>1940</v>
      </c>
      <c r="D9" s="109"/>
      <c r="E9" s="110"/>
      <c r="F9" s="101" t="str">
        <f t="shared" ca="1" si="0"/>
        <v/>
      </c>
      <c r="G9" s="7" t="s">
        <v>45</v>
      </c>
      <c r="H9" s="9">
        <v>175</v>
      </c>
      <c r="I9" s="109"/>
      <c r="J9" s="110"/>
      <c r="K9" s="7" t="s">
        <v>45</v>
      </c>
      <c r="L9" s="9">
        <v>36</v>
      </c>
      <c r="M9" s="109"/>
      <c r="N9" s="110"/>
      <c r="O9" s="7" t="s">
        <v>45</v>
      </c>
      <c r="P9" s="9">
        <v>61</v>
      </c>
      <c r="Q9" s="109"/>
      <c r="R9" s="110"/>
      <c r="S9" s="7" t="s">
        <v>45</v>
      </c>
      <c r="T9" s="8">
        <v>65</v>
      </c>
      <c r="U9" s="109"/>
      <c r="V9" s="110"/>
    </row>
    <row r="10" spans="1:22" ht="18" customHeight="1">
      <c r="A10" s="2"/>
      <c r="B10" s="5" t="s">
        <v>73</v>
      </c>
      <c r="C10" s="9">
        <v>1940</v>
      </c>
      <c r="D10" s="109"/>
      <c r="E10" s="110"/>
      <c r="F10" s="101" t="str">
        <f t="shared" ca="1" si="0"/>
        <v/>
      </c>
      <c r="G10" s="7" t="s">
        <v>45</v>
      </c>
      <c r="H10" s="9">
        <v>75</v>
      </c>
      <c r="I10" s="109"/>
      <c r="J10" s="110"/>
      <c r="K10" s="7" t="s">
        <v>45</v>
      </c>
      <c r="L10" s="9">
        <v>24</v>
      </c>
      <c r="M10" s="109"/>
      <c r="N10" s="110"/>
      <c r="O10" s="7" t="s">
        <v>45</v>
      </c>
      <c r="P10" s="9">
        <v>49</v>
      </c>
      <c r="Q10" s="109"/>
      <c r="R10" s="110"/>
      <c r="S10" s="7" t="s">
        <v>45</v>
      </c>
      <c r="T10" s="8">
        <v>25</v>
      </c>
      <c r="U10" s="109"/>
      <c r="V10" s="110"/>
    </row>
    <row r="11" spans="1:22" ht="18" customHeight="1">
      <c r="A11" s="2"/>
      <c r="B11" s="61" t="s">
        <v>76</v>
      </c>
      <c r="C11" s="9">
        <v>1720</v>
      </c>
      <c r="D11" s="109"/>
      <c r="E11" s="110"/>
      <c r="F11" s="101" t="str">
        <f t="shared" ca="1" si="0"/>
        <v/>
      </c>
      <c r="G11" s="7" t="s">
        <v>45</v>
      </c>
      <c r="H11" s="9">
        <v>100</v>
      </c>
      <c r="I11" s="109"/>
      <c r="J11" s="110"/>
      <c r="K11" s="7" t="s">
        <v>45</v>
      </c>
      <c r="L11" s="9">
        <v>12</v>
      </c>
      <c r="M11" s="109"/>
      <c r="N11" s="110"/>
      <c r="O11" s="7" t="s">
        <v>45</v>
      </c>
      <c r="P11" s="9">
        <v>27</v>
      </c>
      <c r="Q11" s="109"/>
      <c r="R11" s="110"/>
      <c r="S11" s="7" t="s">
        <v>45</v>
      </c>
      <c r="T11" s="8">
        <v>20</v>
      </c>
      <c r="U11" s="109"/>
      <c r="V11" s="110"/>
    </row>
    <row r="12" spans="1:22" ht="18" customHeight="1">
      <c r="A12" s="2"/>
      <c r="B12" s="95" t="s">
        <v>190</v>
      </c>
      <c r="C12" s="9"/>
      <c r="D12" s="109"/>
      <c r="E12" s="110"/>
      <c r="F12" s="101" t="str">
        <f t="shared" ca="1" si="0"/>
        <v/>
      </c>
      <c r="G12" s="7"/>
      <c r="H12" s="9"/>
      <c r="I12" s="109"/>
      <c r="J12" s="110"/>
      <c r="K12" s="7"/>
      <c r="L12" s="9"/>
      <c r="M12" s="109"/>
      <c r="N12" s="110"/>
      <c r="O12" s="7"/>
      <c r="P12" s="9"/>
      <c r="Q12" s="109"/>
      <c r="R12" s="110"/>
      <c r="S12" s="7"/>
      <c r="T12" s="8"/>
      <c r="U12" s="109"/>
      <c r="V12" s="110"/>
    </row>
    <row r="13" spans="1:22" ht="18" customHeight="1">
      <c r="A13" s="2"/>
      <c r="B13" s="5" t="s">
        <v>189</v>
      </c>
      <c r="C13" s="9">
        <v>215</v>
      </c>
      <c r="D13" s="109"/>
      <c r="E13" s="110"/>
      <c r="F13" s="101" t="str">
        <f t="shared" ca="1" si="0"/>
        <v/>
      </c>
      <c r="G13" s="7" t="s">
        <v>163</v>
      </c>
      <c r="H13" s="9">
        <v>15</v>
      </c>
      <c r="I13" s="109"/>
      <c r="J13" s="110"/>
      <c r="K13" s="12" t="s">
        <v>163</v>
      </c>
      <c r="L13" s="9">
        <v>1</v>
      </c>
      <c r="M13" s="109"/>
      <c r="N13" s="110"/>
      <c r="O13" s="12" t="s">
        <v>163</v>
      </c>
      <c r="P13" s="9">
        <v>1</v>
      </c>
      <c r="Q13" s="109"/>
      <c r="R13" s="110"/>
      <c r="S13" s="7" t="s">
        <v>163</v>
      </c>
      <c r="T13" s="8">
        <v>5</v>
      </c>
      <c r="U13" s="109"/>
      <c r="V13" s="110"/>
    </row>
    <row r="14" spans="1:22" ht="18" customHeight="1">
      <c r="A14" s="2"/>
      <c r="B14" s="5"/>
      <c r="C14" s="9"/>
      <c r="D14" s="109"/>
      <c r="E14" s="110"/>
      <c r="F14" s="101"/>
      <c r="G14" s="12"/>
      <c r="H14" s="9"/>
      <c r="I14" s="109"/>
      <c r="J14" s="110"/>
      <c r="K14" s="12"/>
      <c r="L14" s="9"/>
      <c r="M14" s="109"/>
      <c r="N14" s="110"/>
      <c r="O14" s="12"/>
      <c r="P14" s="9"/>
      <c r="Q14" s="109"/>
      <c r="R14" s="110"/>
      <c r="S14" s="12"/>
      <c r="T14" s="8"/>
      <c r="U14" s="109"/>
      <c r="V14" s="110"/>
    </row>
    <row r="15" spans="1:22" ht="18" customHeight="1">
      <c r="A15" s="2"/>
      <c r="B15" s="5"/>
      <c r="C15" s="9"/>
      <c r="D15" s="109"/>
      <c r="E15" s="110"/>
      <c r="F15" s="101"/>
      <c r="G15" s="5"/>
      <c r="H15" s="9"/>
      <c r="I15" s="109"/>
      <c r="J15" s="110"/>
      <c r="K15" s="7"/>
      <c r="L15" s="9"/>
      <c r="M15" s="109"/>
      <c r="N15" s="110"/>
      <c r="O15" s="12"/>
      <c r="P15" s="9"/>
      <c r="Q15" s="109"/>
      <c r="R15" s="110"/>
      <c r="S15" s="7"/>
      <c r="T15" s="8"/>
      <c r="U15" s="109"/>
      <c r="V15" s="110"/>
    </row>
    <row r="16" spans="1:22" ht="18" customHeight="1">
      <c r="A16" s="2"/>
      <c r="B16" s="5"/>
      <c r="C16" s="9"/>
      <c r="D16" s="109"/>
      <c r="E16" s="110"/>
      <c r="F16" s="101"/>
      <c r="G16" s="12"/>
      <c r="H16" s="9"/>
      <c r="I16" s="109"/>
      <c r="J16" s="110"/>
      <c r="K16" s="12"/>
      <c r="L16" s="9"/>
      <c r="M16" s="109"/>
      <c r="N16" s="110"/>
      <c r="O16" s="12"/>
      <c r="P16" s="9"/>
      <c r="Q16" s="109"/>
      <c r="R16" s="110"/>
      <c r="S16" s="7"/>
      <c r="T16" s="8"/>
      <c r="U16" s="109"/>
      <c r="V16" s="110"/>
    </row>
    <row r="17" spans="1:22" ht="18" customHeight="1" thickBot="1">
      <c r="A17" s="2"/>
      <c r="B17" s="56"/>
      <c r="C17" s="53"/>
      <c r="D17" s="109"/>
      <c r="E17" s="110"/>
      <c r="F17" s="105"/>
      <c r="G17" s="51"/>
      <c r="H17" s="53"/>
      <c r="I17" s="109"/>
      <c r="J17" s="110"/>
      <c r="K17" s="51"/>
      <c r="L17" s="53"/>
      <c r="M17" s="109"/>
      <c r="N17" s="110"/>
      <c r="O17" s="51"/>
      <c r="P17" s="53"/>
      <c r="Q17" s="109"/>
      <c r="R17" s="110"/>
      <c r="S17" s="54"/>
      <c r="T17" s="55"/>
      <c r="U17" s="109"/>
      <c r="V17" s="110"/>
    </row>
    <row r="18" spans="1:22" ht="18" customHeight="1" thickTop="1">
      <c r="A18" s="3"/>
      <c r="B18" s="10" t="s">
        <v>21</v>
      </c>
      <c r="C18" s="65">
        <f>SUM(C7:C17)</f>
        <v>11270</v>
      </c>
      <c r="D18" s="139" t="str">
        <f>IF(SUM(D7:D17),SUM(D7:D17),"")</f>
        <v/>
      </c>
      <c r="E18" s="140" t="str">
        <f>IF(SUM(E7:E17),SUM(E7:E17),"")</f>
        <v/>
      </c>
      <c r="F18" s="103"/>
      <c r="G18" s="10" t="s">
        <v>21</v>
      </c>
      <c r="H18" s="65">
        <f>SUM(H7:H17)</f>
        <v>750</v>
      </c>
      <c r="I18" s="139" t="str">
        <f>IF(SUM(I7:I17),SUM(I7:I17),"")</f>
        <v/>
      </c>
      <c r="J18" s="140" t="str">
        <f>IF(SUM(J7:J17),SUM(J7:J17),"")</f>
        <v/>
      </c>
      <c r="K18" s="10" t="s">
        <v>21</v>
      </c>
      <c r="L18" s="65">
        <f>SUM(L7:L17)</f>
        <v>169</v>
      </c>
      <c r="M18" s="139" t="str">
        <f>IF(SUM(M7:M17),SUM(M7:M17),"")</f>
        <v/>
      </c>
      <c r="N18" s="140" t="str">
        <f>IF(SUM(N7:N17),SUM(N7:N17),"")</f>
        <v/>
      </c>
      <c r="O18" s="10" t="s">
        <v>21</v>
      </c>
      <c r="P18" s="65">
        <f>SUM(P7:P17)</f>
        <v>296</v>
      </c>
      <c r="Q18" s="139" t="str">
        <f>IF(SUM(Q7:Q17),SUM(Q7:Q17),"")</f>
        <v/>
      </c>
      <c r="R18" s="140" t="str">
        <f>IF(SUM(R7:R17),SUM(R7:R17),"")</f>
        <v/>
      </c>
      <c r="S18" s="10" t="s">
        <v>21</v>
      </c>
      <c r="T18" s="37">
        <f>SUM(T7:T17)</f>
        <v>215</v>
      </c>
      <c r="U18" s="139" t="str">
        <f>IF(SUM(U7:U17),SUM(U7:U17),"")</f>
        <v/>
      </c>
      <c r="V18" s="140" t="str">
        <f>IF(SUM(V7:V17),SUM(V7:V17),"")</f>
        <v/>
      </c>
    </row>
    <row r="19" spans="1:22" ht="18" customHeight="1">
      <c r="A19" s="3"/>
      <c r="B19" s="45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75"/>
      <c r="S19" s="10" t="s">
        <v>134</v>
      </c>
      <c r="T19" s="37">
        <f>SUM(C18,H18,L18,P18,T18)</f>
        <v>12700</v>
      </c>
      <c r="U19" s="111" t="str">
        <f>IF(AND(SUM(D18,I18,M18,Q18,U18)=0),"",SUM(D18,I18,M18,Q18,U18))</f>
        <v/>
      </c>
      <c r="V19" s="112"/>
    </row>
    <row r="20" spans="1:22" ht="15" customHeight="1">
      <c r="A20" s="3"/>
      <c r="B20" s="67"/>
      <c r="C20" s="68"/>
      <c r="E20" s="67"/>
      <c r="F20" s="67"/>
      <c r="G20" s="68"/>
      <c r="J20" s="68"/>
      <c r="L20" s="67"/>
      <c r="M20" s="68"/>
    </row>
    <row r="21" spans="1:22" ht="18" customHeight="1">
      <c r="A21" s="3"/>
      <c r="B21" s="144" t="s">
        <v>107</v>
      </c>
      <c r="C21" s="144"/>
      <c r="G21" s="68"/>
      <c r="J21" s="68"/>
      <c r="L21" s="67"/>
      <c r="M21" s="68"/>
    </row>
    <row r="22" spans="1:22" ht="18" customHeight="1">
      <c r="A22" s="3"/>
      <c r="B22" s="144"/>
      <c r="C22" s="144"/>
      <c r="E22" s="67"/>
      <c r="F22" s="67"/>
      <c r="G22" s="68"/>
      <c r="I22" s="67"/>
      <c r="J22" s="68"/>
      <c r="L22" s="67"/>
      <c r="M22" s="68"/>
    </row>
    <row r="23" spans="1:22" ht="21" customHeight="1">
      <c r="A23" s="2"/>
      <c r="B23" s="118" t="s">
        <v>0</v>
      </c>
      <c r="C23" s="119"/>
      <c r="D23" s="120"/>
      <c r="E23" s="89" t="str">
        <f>+IF(COUNTIF(D25:E26,"&gt;0"),COUNTIF(D25:E26,"&gt;0"),"")</f>
        <v/>
      </c>
      <c r="F23" s="99"/>
      <c r="G23" s="118" t="s">
        <v>26</v>
      </c>
      <c r="H23" s="119"/>
      <c r="I23" s="120"/>
      <c r="J23" s="89" t="str">
        <f>+IF(COUNTIF(I25:J26,"&gt;0"),COUNTIF(I25:J26,"&gt;0"),"")</f>
        <v/>
      </c>
      <c r="K23" s="118" t="s">
        <v>27</v>
      </c>
      <c r="L23" s="119"/>
      <c r="M23" s="120"/>
      <c r="N23" s="89" t="str">
        <f>+IF(COUNTIF(M25:N26,"&gt;0"),COUNTIF(M25:N26,"&gt;0"),"")</f>
        <v/>
      </c>
      <c r="O23" s="118" t="s">
        <v>28</v>
      </c>
      <c r="P23" s="119"/>
      <c r="Q23" s="120"/>
      <c r="R23" s="89" t="str">
        <f>+IF(COUNTIF(Q25:R26,"&gt;0"),COUNTIF(Q25:R26,"&gt;0"),"")</f>
        <v/>
      </c>
      <c r="S23" s="118" t="s">
        <v>3</v>
      </c>
      <c r="T23" s="119"/>
      <c r="U23" s="120"/>
      <c r="V23" s="89" t="str">
        <f>+IF(COUNTIF(U25:V26,"&gt;0"),COUNTIF(U25:V26,"&gt;0"),"")</f>
        <v/>
      </c>
    </row>
    <row r="24" spans="1:22" ht="18" customHeight="1">
      <c r="A24" s="2"/>
      <c r="B24" s="17" t="s">
        <v>132</v>
      </c>
      <c r="C24" s="18" t="s">
        <v>1</v>
      </c>
      <c r="D24" s="121" t="s">
        <v>2</v>
      </c>
      <c r="E24" s="120"/>
      <c r="F24" s="97" t="s">
        <v>192</v>
      </c>
      <c r="G24" s="17" t="s">
        <v>132</v>
      </c>
      <c r="H24" s="18" t="s">
        <v>1</v>
      </c>
      <c r="I24" s="121" t="s">
        <v>2</v>
      </c>
      <c r="J24" s="120"/>
      <c r="K24" s="17" t="s">
        <v>132</v>
      </c>
      <c r="L24" s="18" t="s">
        <v>1</v>
      </c>
      <c r="M24" s="121" t="s">
        <v>2</v>
      </c>
      <c r="N24" s="120"/>
      <c r="O24" s="17" t="s">
        <v>132</v>
      </c>
      <c r="P24" s="18" t="s">
        <v>1</v>
      </c>
      <c r="Q24" s="121" t="s">
        <v>2</v>
      </c>
      <c r="R24" s="120"/>
      <c r="S24" s="17" t="s">
        <v>132</v>
      </c>
      <c r="T24" s="18" t="s">
        <v>1</v>
      </c>
      <c r="U24" s="121" t="s">
        <v>2</v>
      </c>
      <c r="V24" s="120"/>
    </row>
    <row r="25" spans="1:22" ht="18" customHeight="1">
      <c r="A25" s="2"/>
      <c r="B25" s="19" t="s">
        <v>90</v>
      </c>
      <c r="C25" s="13">
        <v>1620</v>
      </c>
      <c r="D25" s="109"/>
      <c r="E25" s="110"/>
      <c r="F25" s="98" t="str">
        <f ca="1">+IF(SUMIF(G25:V25,"（宮）",I25:V25),SUMIF(G25:V25,"（宮）",I25:V25),"")</f>
        <v/>
      </c>
      <c r="G25" s="82" t="s">
        <v>163</v>
      </c>
      <c r="H25" s="20">
        <v>150</v>
      </c>
      <c r="I25" s="109"/>
      <c r="J25" s="110"/>
      <c r="K25" s="7" t="s">
        <v>45</v>
      </c>
      <c r="L25" s="20">
        <v>15</v>
      </c>
      <c r="M25" s="109"/>
      <c r="N25" s="110"/>
      <c r="O25" s="7" t="s">
        <v>45</v>
      </c>
      <c r="P25" s="20">
        <v>104</v>
      </c>
      <c r="Q25" s="109"/>
      <c r="R25" s="110"/>
      <c r="S25" s="7" t="s">
        <v>45</v>
      </c>
      <c r="T25" s="20">
        <v>35</v>
      </c>
      <c r="U25" s="109"/>
      <c r="V25" s="110"/>
    </row>
    <row r="26" spans="1:22" ht="18" customHeight="1">
      <c r="A26" s="2"/>
      <c r="B26" s="5" t="s">
        <v>91</v>
      </c>
      <c r="C26" s="9">
        <v>1890</v>
      </c>
      <c r="D26" s="109"/>
      <c r="E26" s="110"/>
      <c r="F26" s="101" t="str">
        <f ca="1">+IF(SUMIF(G26:V26,"（宮）",I26:V26),SUMIF(G26:V26,"（宮）",I26:V26),"")</f>
        <v/>
      </c>
      <c r="G26" s="7" t="s">
        <v>45</v>
      </c>
      <c r="H26" s="9">
        <v>60</v>
      </c>
      <c r="I26" s="109"/>
      <c r="J26" s="110"/>
      <c r="K26" s="7" t="s">
        <v>45</v>
      </c>
      <c r="L26" s="9">
        <v>12</v>
      </c>
      <c r="M26" s="109"/>
      <c r="N26" s="110"/>
      <c r="O26" s="7" t="s">
        <v>45</v>
      </c>
      <c r="P26" s="9">
        <v>90</v>
      </c>
      <c r="Q26" s="109"/>
      <c r="R26" s="110"/>
      <c r="S26" s="7" t="s">
        <v>45</v>
      </c>
      <c r="T26" s="8">
        <v>20</v>
      </c>
      <c r="U26" s="109"/>
      <c r="V26" s="110"/>
    </row>
    <row r="27" spans="1:22" ht="18" customHeight="1">
      <c r="A27" s="2"/>
      <c r="B27" s="5"/>
      <c r="C27" s="9"/>
      <c r="D27" s="109"/>
      <c r="E27" s="110"/>
      <c r="F27" s="101"/>
      <c r="G27" s="7"/>
      <c r="H27" s="9"/>
      <c r="I27" s="109"/>
      <c r="J27" s="110"/>
      <c r="K27" s="12"/>
      <c r="L27" s="9"/>
      <c r="M27" s="109"/>
      <c r="N27" s="110"/>
      <c r="O27" s="12"/>
      <c r="P27" s="9"/>
      <c r="Q27" s="109"/>
      <c r="R27" s="110"/>
      <c r="S27" s="7"/>
      <c r="T27" s="8"/>
      <c r="U27" s="109"/>
      <c r="V27" s="110"/>
    </row>
    <row r="28" spans="1:22" ht="18" customHeight="1">
      <c r="A28" s="2"/>
      <c r="B28" s="5"/>
      <c r="C28" s="9"/>
      <c r="D28" s="109"/>
      <c r="E28" s="110"/>
      <c r="F28" s="101"/>
      <c r="G28" s="5"/>
      <c r="H28" s="9"/>
      <c r="I28" s="109"/>
      <c r="J28" s="110"/>
      <c r="K28" s="12"/>
      <c r="L28" s="9"/>
      <c r="M28" s="109"/>
      <c r="N28" s="110"/>
      <c r="O28" s="12"/>
      <c r="P28" s="9"/>
      <c r="Q28" s="109"/>
      <c r="R28" s="110"/>
      <c r="S28" s="7"/>
      <c r="T28" s="8"/>
      <c r="U28" s="109"/>
      <c r="V28" s="110"/>
    </row>
    <row r="29" spans="1:22" ht="18" customHeight="1">
      <c r="A29" s="2"/>
      <c r="B29" s="5"/>
      <c r="C29" s="9"/>
      <c r="D29" s="109"/>
      <c r="E29" s="110"/>
      <c r="F29" s="101"/>
      <c r="G29" s="12"/>
      <c r="H29" s="21"/>
      <c r="I29" s="109"/>
      <c r="J29" s="110"/>
      <c r="K29" s="12"/>
      <c r="L29" s="9"/>
      <c r="M29" s="109"/>
      <c r="N29" s="110"/>
      <c r="O29" s="12"/>
      <c r="P29" s="9"/>
      <c r="Q29" s="109"/>
      <c r="R29" s="110"/>
      <c r="S29" s="7"/>
      <c r="T29" s="8"/>
      <c r="U29" s="109"/>
      <c r="V29" s="110"/>
    </row>
    <row r="30" spans="1:22" ht="18" customHeight="1">
      <c r="A30" s="2"/>
      <c r="B30" s="5"/>
      <c r="C30" s="9"/>
      <c r="D30" s="109"/>
      <c r="E30" s="110"/>
      <c r="F30" s="101"/>
      <c r="G30" s="12"/>
      <c r="H30" s="21"/>
      <c r="I30" s="109"/>
      <c r="J30" s="110"/>
      <c r="K30" s="7"/>
      <c r="L30" s="9"/>
      <c r="M30" s="109"/>
      <c r="N30" s="110"/>
      <c r="O30" s="12"/>
      <c r="P30" s="9"/>
      <c r="Q30" s="109"/>
      <c r="R30" s="110"/>
      <c r="S30" s="7"/>
      <c r="T30" s="8"/>
      <c r="U30" s="109"/>
      <c r="V30" s="110"/>
    </row>
    <row r="31" spans="1:22" ht="18" customHeight="1">
      <c r="A31" s="2"/>
      <c r="B31" s="5"/>
      <c r="C31" s="9"/>
      <c r="D31" s="109"/>
      <c r="E31" s="110"/>
      <c r="F31" s="101"/>
      <c r="G31" s="12"/>
      <c r="H31" s="21"/>
      <c r="I31" s="109"/>
      <c r="J31" s="110"/>
      <c r="K31" s="12"/>
      <c r="L31" s="9"/>
      <c r="M31" s="109"/>
      <c r="N31" s="110"/>
      <c r="O31" s="12"/>
      <c r="P31" s="9"/>
      <c r="Q31" s="109"/>
      <c r="R31" s="110"/>
      <c r="S31" s="7"/>
      <c r="T31" s="8"/>
      <c r="U31" s="109"/>
      <c r="V31" s="110"/>
    </row>
    <row r="32" spans="1:22" ht="18" customHeight="1">
      <c r="A32" s="2"/>
      <c r="B32" s="5"/>
      <c r="C32" s="9"/>
      <c r="D32" s="109"/>
      <c r="E32" s="110"/>
      <c r="F32" s="101"/>
      <c r="G32" s="12"/>
      <c r="H32" s="21"/>
      <c r="I32" s="109"/>
      <c r="J32" s="110"/>
      <c r="K32" s="12"/>
      <c r="L32" s="9"/>
      <c r="M32" s="109"/>
      <c r="N32" s="110"/>
      <c r="O32" s="12"/>
      <c r="P32" s="9"/>
      <c r="Q32" s="109"/>
      <c r="R32" s="110"/>
      <c r="S32" s="12"/>
      <c r="T32" s="8"/>
      <c r="U32" s="109"/>
      <c r="V32" s="110"/>
    </row>
    <row r="33" spans="1:22" ht="18" customHeight="1" thickBot="1">
      <c r="A33" s="2"/>
      <c r="B33" s="56"/>
      <c r="C33" s="50"/>
      <c r="D33" s="142"/>
      <c r="E33" s="143"/>
      <c r="F33" s="106"/>
      <c r="G33" s="51"/>
      <c r="H33" s="52"/>
      <c r="I33" s="109"/>
      <c r="J33" s="110"/>
      <c r="K33" s="62"/>
      <c r="L33" s="59"/>
      <c r="M33" s="109"/>
      <c r="N33" s="110"/>
      <c r="O33" s="62"/>
      <c r="P33" s="59"/>
      <c r="Q33" s="109"/>
      <c r="R33" s="110"/>
      <c r="S33" s="51"/>
      <c r="T33" s="55"/>
      <c r="U33" s="109"/>
      <c r="V33" s="110"/>
    </row>
    <row r="34" spans="1:22" ht="18" customHeight="1" thickTop="1">
      <c r="A34" s="2"/>
      <c r="B34" s="10" t="s">
        <v>161</v>
      </c>
      <c r="C34" s="37">
        <f>SUM(C25:C33)</f>
        <v>3510</v>
      </c>
      <c r="D34" s="111" t="str">
        <f>IF(SUM(D25:D33),SUM(D25:D33),"")</f>
        <v/>
      </c>
      <c r="E34" s="112" t="str">
        <f>IF(SUM(E23:E33),SUM(E23:E33),"")</f>
        <v/>
      </c>
      <c r="F34" s="103"/>
      <c r="G34" s="10" t="s">
        <v>161</v>
      </c>
      <c r="H34" s="37">
        <f>SUM(H25:H33)</f>
        <v>210</v>
      </c>
      <c r="I34" s="139" t="str">
        <f>IF(SUM(I25:I33),SUM(I25:I33),"")</f>
        <v/>
      </c>
      <c r="J34" s="140" t="str">
        <f>IF(SUM(J23:J33),SUM(J23:J33),"")</f>
        <v/>
      </c>
      <c r="K34" s="63" t="s">
        <v>21</v>
      </c>
      <c r="L34" s="65">
        <f>SUM(L25:L33)</f>
        <v>27</v>
      </c>
      <c r="M34" s="139" t="str">
        <f>IF(SUM(M25:M33),SUM(M25:M33),"")</f>
        <v/>
      </c>
      <c r="N34" s="140" t="str">
        <f>IF(SUM(N23:N33),SUM(N23:N33),"")</f>
        <v/>
      </c>
      <c r="O34" s="63" t="s">
        <v>21</v>
      </c>
      <c r="P34" s="65">
        <f>SUM(P25:P33)</f>
        <v>194</v>
      </c>
      <c r="Q34" s="139" t="str">
        <f>IF(SUM(Q25:Q33),SUM(Q25:Q33),"")</f>
        <v/>
      </c>
      <c r="R34" s="140" t="str">
        <f>IF(SUM(R23:R33),SUM(R23:R33),"")</f>
        <v/>
      </c>
      <c r="S34" s="10" t="s">
        <v>161</v>
      </c>
      <c r="T34" s="37">
        <f>SUM(T25:T33)</f>
        <v>55</v>
      </c>
      <c r="U34" s="139" t="str">
        <f>IF(SUM(U25:U33),SUM(U25:U33),"")</f>
        <v/>
      </c>
      <c r="V34" s="140" t="str">
        <f>IF(SUM(V23:V33),SUM(V23:V33),"")</f>
        <v/>
      </c>
    </row>
    <row r="35" spans="1:22" ht="18" customHeight="1">
      <c r="A35" s="3"/>
      <c r="B35" s="66"/>
      <c r="C35" s="23"/>
      <c r="D35" s="24"/>
      <c r="E35" s="25"/>
      <c r="F35" s="25"/>
      <c r="G35" s="23"/>
      <c r="H35" s="24"/>
      <c r="I35" s="25"/>
      <c r="J35" s="23"/>
      <c r="K35" s="23"/>
      <c r="L35" s="24"/>
      <c r="M35" s="25"/>
      <c r="N35" s="23"/>
      <c r="O35" s="23"/>
      <c r="P35" s="24"/>
      <c r="Q35" s="25"/>
      <c r="R35" s="26"/>
      <c r="S35" s="11" t="s">
        <v>134</v>
      </c>
      <c r="T35" s="27">
        <f>C34+H34+L34+P34+T34</f>
        <v>3996</v>
      </c>
      <c r="U35" s="111" t="str">
        <f>IF(AND(SUM(D34,I34,M34,Q34,U34)=0),"",SUM(D34,I34,M34,Q34,U34))</f>
        <v/>
      </c>
      <c r="V35" s="112"/>
    </row>
    <row r="36" spans="1:22" ht="18" customHeight="1">
      <c r="B36" s="4" t="s">
        <v>130</v>
      </c>
    </row>
    <row r="37" spans="1:22" ht="18" customHeight="1">
      <c r="B37" s="4"/>
    </row>
    <row r="38" spans="1:22" ht="18" hidden="1" customHeight="1">
      <c r="U38" s="1" t="str">
        <f>IF(SUM(U19,U35),SUM(U19,U35),"")</f>
        <v/>
      </c>
    </row>
    <row r="39" spans="1:22" ht="18" customHeight="1"/>
    <row r="40" spans="1:22" ht="18" customHeight="1"/>
  </sheetData>
  <sheetProtection algorithmName="SHA-512" hashValue="z/sZFZkizUJ3C0kZjJJbs2Sk6O9iHzMq7lYDK2INz8oRqA2STIqvKFi5V1QKYkbNbQ6aYvtMB9TDsk+Fa8dx9Q==" saltValue="tgJeT1jKv04v56YKq0hAfA==" spinCount="100000" sheet="1" objects="1" scenarios="1"/>
  <mergeCells count="145">
    <mergeCell ref="U35:V35"/>
    <mergeCell ref="B21:C22"/>
    <mergeCell ref="D34:E34"/>
    <mergeCell ref="I34:J34"/>
    <mergeCell ref="M34:N34"/>
    <mergeCell ref="Q34:R34"/>
    <mergeCell ref="U34:V34"/>
    <mergeCell ref="D33:E33"/>
    <mergeCell ref="I33:J33"/>
    <mergeCell ref="M33:N33"/>
    <mergeCell ref="Q33:R33"/>
    <mergeCell ref="U33:V33"/>
    <mergeCell ref="D32:E32"/>
    <mergeCell ref="I32:J32"/>
    <mergeCell ref="M32:N32"/>
    <mergeCell ref="Q32:R32"/>
    <mergeCell ref="U32:V32"/>
    <mergeCell ref="D31:E31"/>
    <mergeCell ref="I31:J31"/>
    <mergeCell ref="M31:N31"/>
    <mergeCell ref="Q31:R31"/>
    <mergeCell ref="U31:V31"/>
    <mergeCell ref="D30:E30"/>
    <mergeCell ref="I30:J30"/>
    <mergeCell ref="M30:N30"/>
    <mergeCell ref="Q30:R30"/>
    <mergeCell ref="U30:V30"/>
    <mergeCell ref="D29:E29"/>
    <mergeCell ref="I29:J29"/>
    <mergeCell ref="M29:N29"/>
    <mergeCell ref="Q29:R29"/>
    <mergeCell ref="U29:V29"/>
    <mergeCell ref="D28:E28"/>
    <mergeCell ref="I28:J28"/>
    <mergeCell ref="M28:N28"/>
    <mergeCell ref="Q28:R28"/>
    <mergeCell ref="U28:V28"/>
    <mergeCell ref="D27:E27"/>
    <mergeCell ref="I27:J27"/>
    <mergeCell ref="M27:N27"/>
    <mergeCell ref="Q27:R27"/>
    <mergeCell ref="U27:V27"/>
    <mergeCell ref="D26:E26"/>
    <mergeCell ref="I26:J26"/>
    <mergeCell ref="M26:N26"/>
    <mergeCell ref="Q26:R26"/>
    <mergeCell ref="U26:V26"/>
    <mergeCell ref="D25:E25"/>
    <mergeCell ref="I25:J25"/>
    <mergeCell ref="M25:N25"/>
    <mergeCell ref="Q25:R25"/>
    <mergeCell ref="U25:V25"/>
    <mergeCell ref="D24:E24"/>
    <mergeCell ref="I24:J24"/>
    <mergeCell ref="M24:N24"/>
    <mergeCell ref="Q24:R24"/>
    <mergeCell ref="U24:V24"/>
    <mergeCell ref="U19:V19"/>
    <mergeCell ref="D18:E18"/>
    <mergeCell ref="I18:J18"/>
    <mergeCell ref="M18:N18"/>
    <mergeCell ref="Q18:R18"/>
    <mergeCell ref="U18:V18"/>
    <mergeCell ref="B23:D23"/>
    <mergeCell ref="G23:I23"/>
    <mergeCell ref="K23:M23"/>
    <mergeCell ref="O23:Q23"/>
    <mergeCell ref="S23:U23"/>
    <mergeCell ref="D17:E17"/>
    <mergeCell ref="I17:J17"/>
    <mergeCell ref="M17:N17"/>
    <mergeCell ref="Q17:R17"/>
    <mergeCell ref="U17:V17"/>
    <mergeCell ref="D16:E16"/>
    <mergeCell ref="I16:J16"/>
    <mergeCell ref="M16:N16"/>
    <mergeCell ref="Q16:R16"/>
    <mergeCell ref="U16:V16"/>
    <mergeCell ref="D15:E15"/>
    <mergeCell ref="I15:J15"/>
    <mergeCell ref="M15:N15"/>
    <mergeCell ref="Q15:R15"/>
    <mergeCell ref="U15:V15"/>
    <mergeCell ref="D14:E14"/>
    <mergeCell ref="I14:J14"/>
    <mergeCell ref="M14:N14"/>
    <mergeCell ref="Q14:R14"/>
    <mergeCell ref="U14:V14"/>
    <mergeCell ref="D13:E13"/>
    <mergeCell ref="I13:J13"/>
    <mergeCell ref="M13:N13"/>
    <mergeCell ref="Q13:R13"/>
    <mergeCell ref="U13:V13"/>
    <mergeCell ref="D12:E12"/>
    <mergeCell ref="I12:J12"/>
    <mergeCell ref="M12:N12"/>
    <mergeCell ref="Q12:R12"/>
    <mergeCell ref="U12:V12"/>
    <mergeCell ref="D11:E11"/>
    <mergeCell ref="I11:J11"/>
    <mergeCell ref="M11:N11"/>
    <mergeCell ref="Q11:R11"/>
    <mergeCell ref="U11:V11"/>
    <mergeCell ref="D10:E10"/>
    <mergeCell ref="I10:J10"/>
    <mergeCell ref="M10:N10"/>
    <mergeCell ref="Q10:R10"/>
    <mergeCell ref="U10:V10"/>
    <mergeCell ref="D9:E9"/>
    <mergeCell ref="I9:J9"/>
    <mergeCell ref="M9:N9"/>
    <mergeCell ref="Q9:R9"/>
    <mergeCell ref="U9:V9"/>
    <mergeCell ref="D8:E8"/>
    <mergeCell ref="I8:J8"/>
    <mergeCell ref="M8:N8"/>
    <mergeCell ref="Q8:R8"/>
    <mergeCell ref="U8:V8"/>
    <mergeCell ref="B5:D5"/>
    <mergeCell ref="G5:I5"/>
    <mergeCell ref="K5:M5"/>
    <mergeCell ref="O5:Q5"/>
    <mergeCell ref="S5:U5"/>
    <mergeCell ref="D7:E7"/>
    <mergeCell ref="I7:J7"/>
    <mergeCell ref="M7:N7"/>
    <mergeCell ref="Q7:R7"/>
    <mergeCell ref="U7:V7"/>
    <mergeCell ref="D6:E6"/>
    <mergeCell ref="I6:J6"/>
    <mergeCell ref="M6:N6"/>
    <mergeCell ref="Q6:R6"/>
    <mergeCell ref="U6:V6"/>
    <mergeCell ref="T2:V2"/>
    <mergeCell ref="B3:C3"/>
    <mergeCell ref="D3:G3"/>
    <mergeCell ref="I3:L3"/>
    <mergeCell ref="M3:P3"/>
    <mergeCell ref="Q3:S3"/>
    <mergeCell ref="T3:V3"/>
    <mergeCell ref="B2:C2"/>
    <mergeCell ref="D2:G2"/>
    <mergeCell ref="I2:L2"/>
    <mergeCell ref="M2:P2"/>
    <mergeCell ref="Q2:S2"/>
  </mergeCells>
  <phoneticPr fontId="2"/>
  <conditionalFormatting sqref="D7:F7">
    <cfRule type="cellIs" dxfId="738" priority="144" operator="greaterThan">
      <formula>$C$7</formula>
    </cfRule>
  </conditionalFormatting>
  <conditionalFormatting sqref="D18:F18">
    <cfRule type="expression" dxfId="737" priority="142" stopIfTrue="1">
      <formula>AND($D$7:$E$17=0)</formula>
    </cfRule>
    <cfRule type="cellIs" dxfId="736" priority="143" stopIfTrue="1" operator="greaterThan">
      <formula>$C$18</formula>
    </cfRule>
  </conditionalFormatting>
  <conditionalFormatting sqref="D8:F8">
    <cfRule type="cellIs" dxfId="735" priority="141" operator="greaterThan">
      <formula>$C$8</formula>
    </cfRule>
  </conditionalFormatting>
  <conditionalFormatting sqref="D9:F9">
    <cfRule type="cellIs" dxfId="734" priority="140" operator="greaterThan">
      <formula>$C$9</formula>
    </cfRule>
  </conditionalFormatting>
  <conditionalFormatting sqref="D10:F10">
    <cfRule type="cellIs" dxfId="733" priority="139" operator="greaterThan">
      <formula>$C$10</formula>
    </cfRule>
  </conditionalFormatting>
  <conditionalFormatting sqref="D11:F11">
    <cfRule type="cellIs" dxfId="732" priority="138" operator="greaterThan">
      <formula>$C$11</formula>
    </cfRule>
  </conditionalFormatting>
  <conditionalFormatting sqref="D12:F12">
    <cfRule type="cellIs" dxfId="731" priority="137" operator="greaterThan">
      <formula>$C$12</formula>
    </cfRule>
  </conditionalFormatting>
  <conditionalFormatting sqref="I7">
    <cfRule type="cellIs" dxfId="730" priority="136" operator="greaterThan">
      <formula>$H$7</formula>
    </cfRule>
  </conditionalFormatting>
  <conditionalFormatting sqref="I8">
    <cfRule type="cellIs" dxfId="729" priority="135" operator="greaterThan">
      <formula>$H$8</formula>
    </cfRule>
  </conditionalFormatting>
  <conditionalFormatting sqref="I9">
    <cfRule type="cellIs" dxfId="728" priority="134" operator="greaterThan">
      <formula>$H$9</formula>
    </cfRule>
  </conditionalFormatting>
  <conditionalFormatting sqref="I10">
    <cfRule type="cellIs" dxfId="727" priority="133" operator="greaterThan">
      <formula>$H$10</formula>
    </cfRule>
  </conditionalFormatting>
  <conditionalFormatting sqref="I11">
    <cfRule type="cellIs" dxfId="726" priority="132" operator="greaterThan">
      <formula>$H$11</formula>
    </cfRule>
  </conditionalFormatting>
  <conditionalFormatting sqref="I12">
    <cfRule type="cellIs" dxfId="725" priority="131" operator="greaterThan">
      <formula>$H$12</formula>
    </cfRule>
  </conditionalFormatting>
  <conditionalFormatting sqref="M7">
    <cfRule type="cellIs" dxfId="724" priority="128" operator="greaterThan">
      <formula>$L$7</formula>
    </cfRule>
  </conditionalFormatting>
  <conditionalFormatting sqref="M8">
    <cfRule type="cellIs" dxfId="723" priority="127" operator="greaterThan">
      <formula>$L$8</formula>
    </cfRule>
  </conditionalFormatting>
  <conditionalFormatting sqref="M9">
    <cfRule type="cellIs" dxfId="722" priority="126" operator="greaterThan">
      <formula>$L$9</formula>
    </cfRule>
  </conditionalFormatting>
  <conditionalFormatting sqref="M10">
    <cfRule type="cellIs" dxfId="721" priority="125" operator="greaterThan">
      <formula>$L$10</formula>
    </cfRule>
  </conditionalFormatting>
  <conditionalFormatting sqref="M11">
    <cfRule type="cellIs" dxfId="720" priority="124" operator="greaterThan">
      <formula>$L$11</formula>
    </cfRule>
  </conditionalFormatting>
  <conditionalFormatting sqref="I18:J18">
    <cfRule type="expression" dxfId="719" priority="119" stopIfTrue="1">
      <formula>AND($I$7:$J$17=0)</formula>
    </cfRule>
    <cfRule type="cellIs" dxfId="718" priority="120" stopIfTrue="1" operator="greaterThan">
      <formula>$H$18</formula>
    </cfRule>
  </conditionalFormatting>
  <conditionalFormatting sqref="M18:N18">
    <cfRule type="expression" dxfId="717" priority="116" stopIfTrue="1">
      <formula>AND($M$7:$N$17=0)</formula>
    </cfRule>
    <cfRule type="cellIs" dxfId="716" priority="117" stopIfTrue="1" operator="greaterThan">
      <formula>$L$18</formula>
    </cfRule>
  </conditionalFormatting>
  <conditionalFormatting sqref="D13:F13">
    <cfRule type="cellIs" dxfId="715" priority="108" operator="greaterThan">
      <formula>$C$13</formula>
    </cfRule>
  </conditionalFormatting>
  <conditionalFormatting sqref="D14:F14">
    <cfRule type="cellIs" dxfId="714" priority="107" operator="greaterThan">
      <formula>$C$14</formula>
    </cfRule>
  </conditionalFormatting>
  <conditionalFormatting sqref="D15:F15">
    <cfRule type="cellIs" dxfId="713" priority="106" operator="greaterThan">
      <formula>$C$15</formula>
    </cfRule>
  </conditionalFormatting>
  <conditionalFormatting sqref="D16:F16">
    <cfRule type="cellIs" dxfId="712" priority="105" operator="greaterThan">
      <formula>$C$16</formula>
    </cfRule>
  </conditionalFormatting>
  <conditionalFormatting sqref="D17:F17">
    <cfRule type="cellIs" dxfId="711" priority="104" operator="greaterThan">
      <formula>$C$17</formula>
    </cfRule>
  </conditionalFormatting>
  <conditionalFormatting sqref="I13">
    <cfRule type="cellIs" dxfId="710" priority="103" operator="greaterThan">
      <formula>$H$13</formula>
    </cfRule>
  </conditionalFormatting>
  <conditionalFormatting sqref="I14">
    <cfRule type="cellIs" dxfId="709" priority="102" operator="greaterThan">
      <formula>$H$14</formula>
    </cfRule>
  </conditionalFormatting>
  <conditionalFormatting sqref="I15">
    <cfRule type="cellIs" dxfId="708" priority="101" operator="greaterThan">
      <formula>$H$15</formula>
    </cfRule>
  </conditionalFormatting>
  <conditionalFormatting sqref="I16">
    <cfRule type="cellIs" dxfId="707" priority="100" operator="greaterThan">
      <formula>$H$16</formula>
    </cfRule>
  </conditionalFormatting>
  <conditionalFormatting sqref="I17">
    <cfRule type="cellIs" dxfId="706" priority="99" operator="greaterThan">
      <formula>$H$17</formula>
    </cfRule>
  </conditionalFormatting>
  <conditionalFormatting sqref="M12">
    <cfRule type="cellIs" dxfId="705" priority="98" operator="greaterThan">
      <formula>$L$12</formula>
    </cfRule>
  </conditionalFormatting>
  <conditionalFormatting sqref="M13">
    <cfRule type="cellIs" dxfId="704" priority="97" operator="greaterThan">
      <formula>$L$13</formula>
    </cfRule>
  </conditionalFormatting>
  <conditionalFormatting sqref="M14">
    <cfRule type="cellIs" dxfId="703" priority="96" operator="greaterThan">
      <formula>$L$14</formula>
    </cfRule>
  </conditionalFormatting>
  <conditionalFormatting sqref="M15">
    <cfRule type="cellIs" dxfId="702" priority="95" operator="greaterThan">
      <formula>$L$15</formula>
    </cfRule>
  </conditionalFormatting>
  <conditionalFormatting sqref="M16">
    <cfRule type="cellIs" dxfId="701" priority="94" operator="greaterThan">
      <formula>$L$16</formula>
    </cfRule>
  </conditionalFormatting>
  <conditionalFormatting sqref="M17">
    <cfRule type="cellIs" dxfId="700" priority="93" operator="greaterThan">
      <formula>$L$17</formula>
    </cfRule>
  </conditionalFormatting>
  <conditionalFormatting sqref="Q7">
    <cfRule type="cellIs" dxfId="699" priority="92" operator="greaterThan">
      <formula>$P$7</formula>
    </cfRule>
  </conditionalFormatting>
  <conditionalFormatting sqref="Q8:R8">
    <cfRule type="cellIs" dxfId="698" priority="91" operator="greaterThan">
      <formula>$P$8</formula>
    </cfRule>
  </conditionalFormatting>
  <conditionalFormatting sqref="Q9:R9">
    <cfRule type="cellIs" dxfId="697" priority="90" operator="greaterThan">
      <formula>$P$9</formula>
    </cfRule>
  </conditionalFormatting>
  <conditionalFormatting sqref="Q10:R10">
    <cfRule type="cellIs" dxfId="696" priority="89" operator="greaterThan">
      <formula>$P$10</formula>
    </cfRule>
  </conditionalFormatting>
  <conditionalFormatting sqref="Q11:R11">
    <cfRule type="cellIs" dxfId="695" priority="88" operator="greaterThan">
      <formula>$P$11</formula>
    </cfRule>
  </conditionalFormatting>
  <conditionalFormatting sqref="Q12:R12">
    <cfRule type="cellIs" dxfId="694" priority="87" operator="greaterThan">
      <formula>$P$12</formula>
    </cfRule>
  </conditionalFormatting>
  <conditionalFormatting sqref="Q13:R13">
    <cfRule type="cellIs" dxfId="693" priority="86" operator="greaterThan">
      <formula>$P$13</formula>
    </cfRule>
  </conditionalFormatting>
  <conditionalFormatting sqref="Q14:R14">
    <cfRule type="cellIs" dxfId="692" priority="85" operator="greaterThan">
      <formula>$P$14</formula>
    </cfRule>
  </conditionalFormatting>
  <conditionalFormatting sqref="Q15:R15">
    <cfRule type="cellIs" dxfId="691" priority="84" operator="greaterThan">
      <formula>$P$15</formula>
    </cfRule>
  </conditionalFormatting>
  <conditionalFormatting sqref="Q16:R16">
    <cfRule type="cellIs" dxfId="690" priority="83" operator="greaterThan">
      <formula>$P$16</formula>
    </cfRule>
  </conditionalFormatting>
  <conditionalFormatting sqref="Q17:R17">
    <cfRule type="cellIs" dxfId="689" priority="82" operator="greaterThan">
      <formula>$P$17</formula>
    </cfRule>
  </conditionalFormatting>
  <conditionalFormatting sqref="U7">
    <cfRule type="cellIs" dxfId="688" priority="81" operator="greaterThan">
      <formula>$T$7</formula>
    </cfRule>
  </conditionalFormatting>
  <conditionalFormatting sqref="U8:V8">
    <cfRule type="cellIs" dxfId="687" priority="76" operator="greaterThan">
      <formula>$T$8</formula>
    </cfRule>
  </conditionalFormatting>
  <conditionalFormatting sqref="U9:V9">
    <cfRule type="cellIs" dxfId="686" priority="75" operator="greaterThan">
      <formula>$T$9</formula>
    </cfRule>
  </conditionalFormatting>
  <conditionalFormatting sqref="U10:V10">
    <cfRule type="cellIs" dxfId="685" priority="74" operator="greaterThan">
      <formula>$T$10</formula>
    </cfRule>
  </conditionalFormatting>
  <conditionalFormatting sqref="U11:V11">
    <cfRule type="cellIs" dxfId="684" priority="73" operator="greaterThan">
      <formula>$T$11</formula>
    </cfRule>
  </conditionalFormatting>
  <conditionalFormatting sqref="U12:V12">
    <cfRule type="cellIs" dxfId="683" priority="72" operator="greaterThan">
      <formula>$T$12</formula>
    </cfRule>
  </conditionalFormatting>
  <conditionalFormatting sqref="Q18:R18">
    <cfRule type="expression" dxfId="682" priority="69" stopIfTrue="1">
      <formula>AND($Q$7:$R$17=0)</formula>
    </cfRule>
    <cfRule type="cellIs" dxfId="681" priority="70" stopIfTrue="1" operator="greaterThan">
      <formula>$P$18</formula>
    </cfRule>
  </conditionalFormatting>
  <conditionalFormatting sqref="U18:V18">
    <cfRule type="expression" dxfId="680" priority="67" stopIfTrue="1">
      <formula>AND($U$7:$V$17=0)</formula>
    </cfRule>
    <cfRule type="cellIs" dxfId="679" priority="68" stopIfTrue="1" operator="greaterThan">
      <formula>$T$18</formula>
    </cfRule>
  </conditionalFormatting>
  <conditionalFormatting sqref="U19:V19">
    <cfRule type="cellIs" dxfId="678" priority="66" stopIfTrue="1" operator="greaterThan">
      <formula>$T$19</formula>
    </cfRule>
  </conditionalFormatting>
  <conditionalFormatting sqref="U19:V19">
    <cfRule type="expression" dxfId="677" priority="65" stopIfTrue="1">
      <formula>AND($D$7:$E$17=0,$I$7:$J$17=0,$M$7:$N$17=0,$Q$7:$R$17=0,$U$7:$V$17=0)</formula>
    </cfRule>
  </conditionalFormatting>
  <conditionalFormatting sqref="U13:V13">
    <cfRule type="cellIs" dxfId="676" priority="64" operator="greaterThan">
      <formula>$T$13</formula>
    </cfRule>
  </conditionalFormatting>
  <conditionalFormatting sqref="U14:V14">
    <cfRule type="cellIs" dxfId="675" priority="63" operator="greaterThan">
      <formula>$T$14</formula>
    </cfRule>
  </conditionalFormatting>
  <conditionalFormatting sqref="U15:V15">
    <cfRule type="cellIs" dxfId="674" priority="62" operator="greaterThan">
      <formula>$T$15</formula>
    </cfRule>
  </conditionalFormatting>
  <conditionalFormatting sqref="U16:V16">
    <cfRule type="cellIs" dxfId="673" priority="61" operator="greaterThan">
      <formula>$T$16</formula>
    </cfRule>
  </conditionalFormatting>
  <conditionalFormatting sqref="U17:V17">
    <cfRule type="cellIs" dxfId="672" priority="60" operator="greaterThan">
      <formula>$T$17</formula>
    </cfRule>
  </conditionalFormatting>
  <conditionalFormatting sqref="D25:F25">
    <cfRule type="cellIs" dxfId="671" priority="59" operator="greaterThan">
      <formula>$C$25</formula>
    </cfRule>
  </conditionalFormatting>
  <conditionalFormatting sqref="D26:F26">
    <cfRule type="cellIs" dxfId="670" priority="58" operator="greaterThan">
      <formula>$C$26</formula>
    </cfRule>
  </conditionalFormatting>
  <conditionalFormatting sqref="D27:F27">
    <cfRule type="cellIs" dxfId="669" priority="57" operator="greaterThan">
      <formula>$C$27</formula>
    </cfRule>
  </conditionalFormatting>
  <conditionalFormatting sqref="D28:F28">
    <cfRule type="cellIs" dxfId="668" priority="56" operator="greaterThan">
      <formula>$C$28</formula>
    </cfRule>
  </conditionalFormatting>
  <conditionalFormatting sqref="D29:F29">
    <cfRule type="cellIs" dxfId="667" priority="55" operator="greaterThan">
      <formula>$C$29</formula>
    </cfRule>
  </conditionalFormatting>
  <conditionalFormatting sqref="D30:F30">
    <cfRule type="cellIs" dxfId="666" priority="54" operator="greaterThan">
      <formula>$C$30</formula>
    </cfRule>
  </conditionalFormatting>
  <conditionalFormatting sqref="D31:F31">
    <cfRule type="cellIs" dxfId="665" priority="53" operator="greaterThan">
      <formula>$C$31</formula>
    </cfRule>
  </conditionalFormatting>
  <conditionalFormatting sqref="D32:F32">
    <cfRule type="cellIs" dxfId="664" priority="52" operator="greaterThan">
      <formula>$C$32</formula>
    </cfRule>
  </conditionalFormatting>
  <conditionalFormatting sqref="D33:F33">
    <cfRule type="cellIs" dxfId="663" priority="51" operator="greaterThan">
      <formula>$C$33</formula>
    </cfRule>
  </conditionalFormatting>
  <conditionalFormatting sqref="D34:F34">
    <cfRule type="expression" dxfId="662" priority="49" stopIfTrue="1">
      <formula>AND($D$25:$E$33=0)</formula>
    </cfRule>
    <cfRule type="cellIs" dxfId="661" priority="50" stopIfTrue="1" operator="greaterThan">
      <formula>$C$34</formula>
    </cfRule>
  </conditionalFormatting>
  <conditionalFormatting sqref="I34:J34">
    <cfRule type="expression" dxfId="660" priority="47" stopIfTrue="1">
      <formula>AND($I$25:$J$33=0)</formula>
    </cfRule>
    <cfRule type="cellIs" dxfId="659" priority="48" stopIfTrue="1" operator="greaterThan">
      <formula>$H$34</formula>
    </cfRule>
  </conditionalFormatting>
  <conditionalFormatting sqref="I25:J25">
    <cfRule type="cellIs" dxfId="658" priority="46" operator="greaterThan">
      <formula>$H$25</formula>
    </cfRule>
  </conditionalFormatting>
  <conditionalFormatting sqref="I26:J26">
    <cfRule type="cellIs" dxfId="657" priority="45" operator="greaterThan">
      <formula>$H$26</formula>
    </cfRule>
  </conditionalFormatting>
  <conditionalFormatting sqref="I27:J27">
    <cfRule type="cellIs" dxfId="656" priority="44" operator="greaterThan">
      <formula>$H$27</formula>
    </cfRule>
  </conditionalFormatting>
  <conditionalFormatting sqref="I28:J28">
    <cfRule type="cellIs" dxfId="655" priority="43" operator="greaterThan">
      <formula>$H$28</formula>
    </cfRule>
  </conditionalFormatting>
  <conditionalFormatting sqref="I29:J29">
    <cfRule type="cellIs" dxfId="654" priority="42" operator="greaterThan">
      <formula>$H$29</formula>
    </cfRule>
  </conditionalFormatting>
  <conditionalFormatting sqref="I30:J30">
    <cfRule type="cellIs" dxfId="653" priority="41" operator="greaterThan">
      <formula>$H$30</formula>
    </cfRule>
  </conditionalFormatting>
  <conditionalFormatting sqref="I31:J31">
    <cfRule type="cellIs" dxfId="652" priority="40" operator="greaterThan">
      <formula>$H$31</formula>
    </cfRule>
  </conditionalFormatting>
  <conditionalFormatting sqref="I32:J32">
    <cfRule type="cellIs" dxfId="651" priority="39" operator="greaterThan">
      <formula>$H$32</formula>
    </cfRule>
  </conditionalFormatting>
  <conditionalFormatting sqref="I33:J33">
    <cfRule type="cellIs" dxfId="650" priority="38" operator="greaterThan">
      <formula>$H$33</formula>
    </cfRule>
  </conditionalFormatting>
  <conditionalFormatting sqref="M34:N34">
    <cfRule type="expression" dxfId="649" priority="36" stopIfTrue="1">
      <formula>AND($M$25:$N$33=0)</formula>
    </cfRule>
    <cfRule type="cellIs" dxfId="648" priority="37" stopIfTrue="1" operator="greaterThan">
      <formula>$L$34</formula>
    </cfRule>
  </conditionalFormatting>
  <conditionalFormatting sqref="M25:N25">
    <cfRule type="cellIs" dxfId="647" priority="35" operator="greaterThan">
      <formula>$L$25</formula>
    </cfRule>
  </conditionalFormatting>
  <conditionalFormatting sqref="M26:N26">
    <cfRule type="cellIs" dxfId="646" priority="34" operator="greaterThan">
      <formula>$L$26</formula>
    </cfRule>
  </conditionalFormatting>
  <conditionalFormatting sqref="M27:N27">
    <cfRule type="cellIs" dxfId="645" priority="33" operator="greaterThan">
      <formula>$L$27</formula>
    </cfRule>
  </conditionalFormatting>
  <conditionalFormatting sqref="M28:N28">
    <cfRule type="cellIs" dxfId="644" priority="32" operator="greaterThan">
      <formula>$L$28</formula>
    </cfRule>
  </conditionalFormatting>
  <conditionalFormatting sqref="M29:N29">
    <cfRule type="cellIs" dxfId="643" priority="31" operator="greaterThan">
      <formula>$L$29</formula>
    </cfRule>
  </conditionalFormatting>
  <conditionalFormatting sqref="M30:N30">
    <cfRule type="cellIs" dxfId="642" priority="30" operator="greaterThan">
      <formula>$L$30</formula>
    </cfRule>
  </conditionalFormatting>
  <conditionalFormatting sqref="M31:N31">
    <cfRule type="cellIs" dxfId="641" priority="29" operator="greaterThan">
      <formula>$L$31</formula>
    </cfRule>
  </conditionalFormatting>
  <conditionalFormatting sqref="M32:N32">
    <cfRule type="cellIs" dxfId="640" priority="28" operator="greaterThan">
      <formula>$L$32</formula>
    </cfRule>
  </conditionalFormatting>
  <conditionalFormatting sqref="M33:N33">
    <cfRule type="cellIs" dxfId="639" priority="27" operator="greaterThan">
      <formula>$L$33</formula>
    </cfRule>
  </conditionalFormatting>
  <conditionalFormatting sqref="Q34:R34">
    <cfRule type="expression" dxfId="638" priority="25" stopIfTrue="1">
      <formula>AND($Q$25:$R$33=0)</formula>
    </cfRule>
    <cfRule type="cellIs" dxfId="637" priority="26" stopIfTrue="1" operator="greaterThan">
      <formula>$P$34</formula>
    </cfRule>
  </conditionalFormatting>
  <conditionalFormatting sqref="Q25:R25">
    <cfRule type="cellIs" dxfId="636" priority="24" operator="greaterThan">
      <formula>$P$25</formula>
    </cfRule>
  </conditionalFormatting>
  <conditionalFormatting sqref="Q26:R26">
    <cfRule type="cellIs" dxfId="635" priority="23" operator="greaterThan">
      <formula>$P$26</formula>
    </cfRule>
  </conditionalFormatting>
  <conditionalFormatting sqref="Q27:R27">
    <cfRule type="cellIs" dxfId="634" priority="22" operator="greaterThan">
      <formula>$P$27</formula>
    </cfRule>
  </conditionalFormatting>
  <conditionalFormatting sqref="Q28:R28">
    <cfRule type="cellIs" dxfId="633" priority="21" operator="greaterThan">
      <formula>$P$28</formula>
    </cfRule>
  </conditionalFormatting>
  <conditionalFormatting sqref="Q29:R29">
    <cfRule type="cellIs" dxfId="632" priority="20" operator="greaterThan">
      <formula>$P$29</formula>
    </cfRule>
  </conditionalFormatting>
  <conditionalFormatting sqref="Q30:R30">
    <cfRule type="cellIs" dxfId="631" priority="19" operator="greaterThan">
      <formula>$P$30</formula>
    </cfRule>
  </conditionalFormatting>
  <conditionalFormatting sqref="Q31:R31">
    <cfRule type="cellIs" dxfId="630" priority="18" operator="greaterThan">
      <formula>$P$31</formula>
    </cfRule>
  </conditionalFormatting>
  <conditionalFormatting sqref="Q32:R32">
    <cfRule type="cellIs" dxfId="629" priority="17" operator="greaterThan">
      <formula>$P$32</formula>
    </cfRule>
  </conditionalFormatting>
  <conditionalFormatting sqref="Q33:R33">
    <cfRule type="cellIs" dxfId="628" priority="16" operator="greaterThan">
      <formula>$P$33</formula>
    </cfRule>
  </conditionalFormatting>
  <conditionalFormatting sqref="U34:V34">
    <cfRule type="expression" dxfId="627" priority="14" stopIfTrue="1">
      <formula>AND($U$25:$V$33=0)</formula>
    </cfRule>
    <cfRule type="cellIs" dxfId="626" priority="15" stopIfTrue="1" operator="greaterThan">
      <formula>$T$34</formula>
    </cfRule>
  </conditionalFormatting>
  <conditionalFormatting sqref="U35:V35">
    <cfRule type="cellIs" dxfId="625" priority="13" stopIfTrue="1" operator="greaterThan">
      <formula>$T$35</formula>
    </cfRule>
  </conditionalFormatting>
  <conditionalFormatting sqref="U35:V35">
    <cfRule type="expression" dxfId="624" priority="12" stopIfTrue="1">
      <formula>AND($D$25:$E$33=0,$I$25:$J$33=0,$M$25:$N$33=0,$Q$25:$R$33=0,$U$25:$V$33=0)</formula>
    </cfRule>
  </conditionalFormatting>
  <conditionalFormatting sqref="U25:V25">
    <cfRule type="cellIs" dxfId="623" priority="11" operator="greaterThan">
      <formula>$T$25</formula>
    </cfRule>
  </conditionalFormatting>
  <conditionalFormatting sqref="U26:V26">
    <cfRule type="cellIs" dxfId="622" priority="10" operator="greaterThan">
      <formula>$T$26</formula>
    </cfRule>
  </conditionalFormatting>
  <conditionalFormatting sqref="U27:V27">
    <cfRule type="cellIs" dxfId="621" priority="9" operator="greaterThan">
      <formula>$T$27</formula>
    </cfRule>
  </conditionalFormatting>
  <conditionalFormatting sqref="U28:V28">
    <cfRule type="cellIs" dxfId="620" priority="8" operator="greaterThan">
      <formula>$T$28</formula>
    </cfRule>
  </conditionalFormatting>
  <conditionalFormatting sqref="U29:V29">
    <cfRule type="cellIs" dxfId="619" priority="7" operator="greaterThan">
      <formula>$T$29</formula>
    </cfRule>
  </conditionalFormatting>
  <conditionalFormatting sqref="U30:V30">
    <cfRule type="cellIs" dxfId="618" priority="6" operator="greaterThan">
      <formula>$T$30</formula>
    </cfRule>
  </conditionalFormatting>
  <conditionalFormatting sqref="U31:V31">
    <cfRule type="cellIs" dxfId="617" priority="5" operator="greaterThan">
      <formula>$T$31</formula>
    </cfRule>
  </conditionalFormatting>
  <conditionalFormatting sqref="U32:V32">
    <cfRule type="cellIs" dxfId="616" priority="4" operator="greaterThan">
      <formula>$T$32</formula>
    </cfRule>
  </conditionalFormatting>
  <conditionalFormatting sqref="U33:V33">
    <cfRule type="cellIs" dxfId="615" priority="3" operator="greaterThan">
      <formula>$T$33</formula>
    </cfRule>
  </conditionalFormatting>
  <dataValidations count="1">
    <dataValidation type="custom" allowBlank="1" showInputMessage="1" sqref="B3:C3">
      <formula1>#REF!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12" scale="97" orientation="landscape" r:id="rId1"/>
  <headerFooter alignWithMargins="0">
    <oddHeader>&amp;R令和５年４月現在</oddHeader>
    <oddFooter>&amp;C&amp;9株式会社&amp;"ＭＳ Ｐゴシック,太字"&amp;12宮日サービスセンター&amp;R&amp;9〒880-0812　&amp;10宮崎市高千穂通２丁目５番２５号&amp;9　　TEL 0985-24-6541 / FAX 0985-24-6570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V39"/>
  <sheetViews>
    <sheetView showGridLines="0" view="pageLayout" zoomScaleNormal="100" zoomScaleSheetLayoutView="100" workbookViewId="0">
      <selection activeCell="B3" sqref="B3:C3"/>
    </sheetView>
  </sheetViews>
  <sheetFormatPr defaultRowHeight="13.5"/>
  <cols>
    <col min="1" max="1" width="4" style="1" bestFit="1" customWidth="1"/>
    <col min="2" max="2" width="12.625" style="1" customWidth="1"/>
    <col min="3" max="3" width="8.75" style="1" customWidth="1"/>
    <col min="4" max="5" width="6.375" style="1" customWidth="1"/>
    <col min="6" max="6" width="6.375" style="1" hidden="1" customWidth="1"/>
    <col min="7" max="7" width="12.5" style="1" customWidth="1"/>
    <col min="8" max="8" width="8.75" style="1" customWidth="1"/>
    <col min="9" max="10" width="6.375" style="1" customWidth="1"/>
    <col min="11" max="11" width="12.5" style="1" customWidth="1"/>
    <col min="12" max="12" width="8.75" style="1" customWidth="1"/>
    <col min="13" max="14" width="6.375" style="1" customWidth="1"/>
    <col min="15" max="15" width="12.5" style="1" customWidth="1"/>
    <col min="16" max="16" width="8.75" style="1" customWidth="1"/>
    <col min="17" max="18" width="6.375" style="1" customWidth="1"/>
    <col min="19" max="19" width="12.5" style="1" customWidth="1"/>
    <col min="20" max="20" width="8.75" style="1" customWidth="1"/>
    <col min="21" max="22" width="6.375" style="1" customWidth="1"/>
    <col min="23" max="16384" width="9" style="1"/>
  </cols>
  <sheetData>
    <row r="1" spans="1:22" ht="6" customHeight="1"/>
    <row r="2" spans="1:22" ht="15.75" customHeight="1">
      <c r="B2" s="117" t="s">
        <v>22</v>
      </c>
      <c r="C2" s="117"/>
      <c r="D2" s="118" t="s">
        <v>41</v>
      </c>
      <c r="E2" s="119"/>
      <c r="F2" s="119"/>
      <c r="G2" s="120"/>
      <c r="H2" s="57" t="s">
        <v>23</v>
      </c>
      <c r="I2" s="118" t="s">
        <v>162</v>
      </c>
      <c r="J2" s="119"/>
      <c r="K2" s="119"/>
      <c r="L2" s="120"/>
      <c r="M2" s="118" t="s">
        <v>24</v>
      </c>
      <c r="N2" s="119"/>
      <c r="O2" s="119"/>
      <c r="P2" s="120"/>
      <c r="Q2" s="118" t="s">
        <v>42</v>
      </c>
      <c r="R2" s="119"/>
      <c r="S2" s="120"/>
      <c r="T2" s="118" t="s">
        <v>25</v>
      </c>
      <c r="U2" s="119"/>
      <c r="V2" s="120"/>
    </row>
    <row r="3" spans="1:22" ht="35.25" customHeight="1">
      <c r="B3" s="138"/>
      <c r="C3" s="138"/>
      <c r="D3" s="123" t="str">
        <f>IF(AND(SUM(宮崎市②!U35,都城市!U35,延岡市!U36,日南・串間!U38,'日向市 ･東臼杵･西臼杵郡'!U38,小林・えびの!U38,西都・児湯!U38,'北諸･西諸・東諸県郡 '!U38)=0),"",SUM(宮崎市②!U35,都城市!U35,延岡市!U36,日南・串間!U38,'日向市 ･東臼杵･西臼杵郡'!U38,小林・えびの!U38,西都・児湯!U38,'北諸･西諸・東諸県郡 '!U38))</f>
        <v/>
      </c>
      <c r="E3" s="124"/>
      <c r="F3" s="124"/>
      <c r="G3" s="125"/>
      <c r="H3" s="90"/>
      <c r="I3" s="132"/>
      <c r="J3" s="133"/>
      <c r="K3" s="133"/>
      <c r="L3" s="134"/>
      <c r="M3" s="132"/>
      <c r="N3" s="133"/>
      <c r="O3" s="133"/>
      <c r="P3" s="134"/>
      <c r="Q3" s="135"/>
      <c r="R3" s="136"/>
      <c r="S3" s="137"/>
      <c r="T3" s="135"/>
      <c r="U3" s="136"/>
      <c r="V3" s="137"/>
    </row>
    <row r="4" spans="1:22" ht="39.75" customHeight="1">
      <c r="B4" s="16" t="s">
        <v>55</v>
      </c>
    </row>
    <row r="5" spans="1:22" ht="21" customHeight="1">
      <c r="A5" s="2"/>
      <c r="B5" s="118" t="s">
        <v>0</v>
      </c>
      <c r="C5" s="119"/>
      <c r="D5" s="120"/>
      <c r="E5" s="89" t="str">
        <f>+IF(COUNTIF(D9:E13,"&gt;0")+COUNTIF(D15:E17,"&gt;0")+COUNTIF(D7,"&gt;0"),+COUNTIF(D9:E13,"&gt;0")+COUNTIF(D15:E17,"&gt;0")+COUNTIF(D7,"&gt;0"),"")</f>
        <v/>
      </c>
      <c r="F5" s="99"/>
      <c r="G5" s="118" t="s">
        <v>26</v>
      </c>
      <c r="H5" s="119"/>
      <c r="I5" s="120"/>
      <c r="J5" s="89" t="str">
        <f>+IF(COUNTIF(I7:J13,"&gt;0")+COUNTIF(I15,"&gt;0")+COUNTIF(I17:J18,"&gt;0"),+COUNTIF(I7:J13,"&gt;0")+COUNTIF(I15,"&gt;0")+COUNTIF(I17:J18,"&gt;0"),"")</f>
        <v/>
      </c>
      <c r="K5" s="118" t="s">
        <v>27</v>
      </c>
      <c r="L5" s="119"/>
      <c r="M5" s="120"/>
      <c r="N5" s="89" t="str">
        <f>+IF(COUNTIF(M7:N11,"&gt;0")+COUNTIF(M13,"&gt;0")+COUNTIF(M15,"&gt;0")+COUNTIF(M17:N19,"&gt;0"),+COUNTIF(M7:N11,"&gt;0")+COUNTIF(M13,"&gt;0")+COUNTIF(M15,"&gt;0")+COUNTIF(M17:N19,"&gt;0"),"")</f>
        <v/>
      </c>
      <c r="O5" s="118" t="s">
        <v>28</v>
      </c>
      <c r="P5" s="119"/>
      <c r="Q5" s="120"/>
      <c r="R5" s="89" t="str">
        <f>+IF(COUNTIF(Q7,"&gt;0")+COUNTIF(Q9:R18,"&gt;0"),COUNTIF(Q7,"&gt;0")+COUNTIF(Q9:R18,"&gt;0"),"")</f>
        <v/>
      </c>
      <c r="S5" s="118" t="s">
        <v>3</v>
      </c>
      <c r="T5" s="119"/>
      <c r="U5" s="120"/>
      <c r="V5" s="89" t="str">
        <f>+IF(COUNTIF(U9:V13,"&gt;0")+COUNTIF(U15:V17,"&gt;0")+COUNTIF(U7,"&gt;0"),+COUNTIF(U9:V13,"&gt;0")+COUNTIF(U15:V17,"&gt;0")+COUNTIF(U7,"&gt;0"),"")</f>
        <v/>
      </c>
    </row>
    <row r="6" spans="1:22" ht="18" customHeight="1">
      <c r="A6" s="2"/>
      <c r="B6" s="17" t="s">
        <v>132</v>
      </c>
      <c r="C6" s="18" t="s">
        <v>1</v>
      </c>
      <c r="D6" s="121" t="s">
        <v>2</v>
      </c>
      <c r="E6" s="120"/>
      <c r="F6" s="97" t="s">
        <v>192</v>
      </c>
      <c r="G6" s="17" t="s">
        <v>132</v>
      </c>
      <c r="H6" s="18" t="s">
        <v>1</v>
      </c>
      <c r="I6" s="121" t="s">
        <v>2</v>
      </c>
      <c r="J6" s="120"/>
      <c r="K6" s="17" t="s">
        <v>132</v>
      </c>
      <c r="L6" s="18" t="s">
        <v>1</v>
      </c>
      <c r="M6" s="121" t="s">
        <v>2</v>
      </c>
      <c r="N6" s="120"/>
      <c r="O6" s="17" t="s">
        <v>132</v>
      </c>
      <c r="P6" s="18" t="s">
        <v>1</v>
      </c>
      <c r="Q6" s="121" t="s">
        <v>2</v>
      </c>
      <c r="R6" s="120"/>
      <c r="S6" s="17" t="s">
        <v>132</v>
      </c>
      <c r="T6" s="18" t="s">
        <v>1</v>
      </c>
      <c r="U6" s="121" t="s">
        <v>2</v>
      </c>
      <c r="V6" s="120"/>
    </row>
    <row r="7" spans="1:22" ht="18" customHeight="1">
      <c r="A7" s="2"/>
      <c r="B7" s="93" t="s">
        <v>56</v>
      </c>
      <c r="C7" s="20">
        <v>1360</v>
      </c>
      <c r="D7" s="115"/>
      <c r="E7" s="116"/>
      <c r="F7" s="100" t="str">
        <f t="shared" ref="F7:F17" ca="1" si="0">+IF(SUMIF(G7:V7,"（宮）",I7:V7),SUMIF(G7:V7,"（宮）",I7:V7),"")</f>
        <v/>
      </c>
      <c r="G7" s="7" t="s">
        <v>45</v>
      </c>
      <c r="H7" s="9">
        <v>35</v>
      </c>
      <c r="I7" s="115"/>
      <c r="J7" s="116"/>
      <c r="K7" s="72" t="s">
        <v>163</v>
      </c>
      <c r="L7" s="20">
        <v>850</v>
      </c>
      <c r="M7" s="115"/>
      <c r="N7" s="116"/>
      <c r="O7" s="28" t="s">
        <v>56</v>
      </c>
      <c r="P7" s="20">
        <v>770</v>
      </c>
      <c r="Q7" s="115"/>
      <c r="R7" s="116"/>
      <c r="S7" s="7" t="s">
        <v>45</v>
      </c>
      <c r="T7" s="85">
        <v>105</v>
      </c>
      <c r="U7" s="115"/>
      <c r="V7" s="116"/>
    </row>
    <row r="8" spans="1:22" ht="18" customHeight="1">
      <c r="A8" s="2"/>
      <c r="B8" s="96" t="s">
        <v>188</v>
      </c>
      <c r="C8" s="94"/>
      <c r="D8" s="109"/>
      <c r="E8" s="110"/>
      <c r="F8" s="101" t="str">
        <f t="shared" ca="1" si="0"/>
        <v/>
      </c>
      <c r="G8" s="12" t="s">
        <v>65</v>
      </c>
      <c r="H8" s="9">
        <v>1240</v>
      </c>
      <c r="I8" s="145"/>
      <c r="J8" s="146"/>
      <c r="K8" s="5" t="s">
        <v>56</v>
      </c>
      <c r="L8" s="9">
        <v>1070</v>
      </c>
      <c r="M8" s="145"/>
      <c r="N8" s="146"/>
      <c r="O8" s="5"/>
      <c r="P8" s="9"/>
      <c r="Q8" s="145"/>
      <c r="R8" s="146"/>
      <c r="S8" s="7"/>
      <c r="T8" s="86"/>
      <c r="U8" s="145"/>
      <c r="V8" s="146"/>
    </row>
    <row r="9" spans="1:22" ht="18" customHeight="1">
      <c r="A9" s="2"/>
      <c r="B9" s="5" t="s">
        <v>57</v>
      </c>
      <c r="C9" s="9">
        <v>1360</v>
      </c>
      <c r="D9" s="109"/>
      <c r="E9" s="110"/>
      <c r="F9" s="101" t="str">
        <f t="shared" ca="1" si="0"/>
        <v/>
      </c>
      <c r="G9" s="12" t="s">
        <v>185</v>
      </c>
      <c r="H9" s="9">
        <v>250</v>
      </c>
      <c r="I9" s="109"/>
      <c r="J9" s="110"/>
      <c r="K9" s="12" t="s">
        <v>65</v>
      </c>
      <c r="L9" s="9">
        <v>1600</v>
      </c>
      <c r="M9" s="109"/>
      <c r="N9" s="110"/>
      <c r="O9" s="12" t="s">
        <v>69</v>
      </c>
      <c r="P9" s="9">
        <v>600</v>
      </c>
      <c r="Q9" s="109"/>
      <c r="R9" s="110"/>
      <c r="S9" s="7" t="s">
        <v>45</v>
      </c>
      <c r="T9" s="8">
        <v>125</v>
      </c>
      <c r="U9" s="109"/>
      <c r="V9" s="110"/>
    </row>
    <row r="10" spans="1:22" ht="18" customHeight="1">
      <c r="A10" s="2"/>
      <c r="B10" s="5" t="s">
        <v>59</v>
      </c>
      <c r="C10" s="9">
        <v>710</v>
      </c>
      <c r="D10" s="109"/>
      <c r="E10" s="110"/>
      <c r="F10" s="101" t="str">
        <f t="shared" ca="1" si="0"/>
        <v/>
      </c>
      <c r="G10" s="12" t="s">
        <v>60</v>
      </c>
      <c r="H10" s="9">
        <v>420</v>
      </c>
      <c r="I10" s="109"/>
      <c r="J10" s="110"/>
      <c r="K10" s="12" t="s">
        <v>57</v>
      </c>
      <c r="L10" s="9">
        <v>920</v>
      </c>
      <c r="M10" s="109"/>
      <c r="N10" s="110"/>
      <c r="O10" s="12" t="s">
        <v>157</v>
      </c>
      <c r="P10" s="9">
        <v>400</v>
      </c>
      <c r="Q10" s="109"/>
      <c r="R10" s="110"/>
      <c r="S10" s="7" t="s">
        <v>45</v>
      </c>
      <c r="T10" s="8">
        <v>60</v>
      </c>
      <c r="U10" s="109"/>
      <c r="V10" s="110"/>
    </row>
    <row r="11" spans="1:22" ht="18" customHeight="1">
      <c r="A11" s="2"/>
      <c r="B11" s="5" t="s">
        <v>60</v>
      </c>
      <c r="C11" s="9">
        <v>1575</v>
      </c>
      <c r="D11" s="109"/>
      <c r="E11" s="110"/>
      <c r="F11" s="101" t="str">
        <f t="shared" ca="1" si="0"/>
        <v/>
      </c>
      <c r="G11" s="5" t="s">
        <v>58</v>
      </c>
      <c r="H11" s="9">
        <v>320</v>
      </c>
      <c r="I11" s="109"/>
      <c r="J11" s="110"/>
      <c r="K11" s="5" t="s">
        <v>58</v>
      </c>
      <c r="L11" s="9">
        <v>1560</v>
      </c>
      <c r="M11" s="109"/>
      <c r="N11" s="110"/>
      <c r="O11" s="7" t="s">
        <v>45</v>
      </c>
      <c r="P11" s="9">
        <v>9</v>
      </c>
      <c r="Q11" s="109"/>
      <c r="R11" s="110"/>
      <c r="S11" s="7" t="s">
        <v>45</v>
      </c>
      <c r="T11" s="8">
        <v>175</v>
      </c>
      <c r="U11" s="109"/>
      <c r="V11" s="110"/>
    </row>
    <row r="12" spans="1:22" ht="18" customHeight="1">
      <c r="A12" s="2"/>
      <c r="B12" s="5" t="s">
        <v>62</v>
      </c>
      <c r="C12" s="9">
        <v>990</v>
      </c>
      <c r="D12" s="109"/>
      <c r="E12" s="110"/>
      <c r="F12" s="101" t="str">
        <f t="shared" ca="1" si="0"/>
        <v/>
      </c>
      <c r="G12" s="12" t="s">
        <v>59</v>
      </c>
      <c r="H12" s="9">
        <v>540</v>
      </c>
      <c r="I12" s="109"/>
      <c r="J12" s="110"/>
      <c r="K12" s="12"/>
      <c r="L12" s="9"/>
      <c r="M12" s="109"/>
      <c r="N12" s="110"/>
      <c r="O12" s="12" t="s">
        <v>156</v>
      </c>
      <c r="P12" s="9">
        <v>520</v>
      </c>
      <c r="Q12" s="109"/>
      <c r="R12" s="110"/>
      <c r="S12" s="7" t="s">
        <v>45</v>
      </c>
      <c r="T12" s="8">
        <v>45</v>
      </c>
      <c r="U12" s="109"/>
      <c r="V12" s="110"/>
    </row>
    <row r="13" spans="1:22" ht="18" customHeight="1">
      <c r="A13" s="2"/>
      <c r="B13" s="61" t="s">
        <v>61</v>
      </c>
      <c r="C13" s="30">
        <v>85</v>
      </c>
      <c r="D13" s="109"/>
      <c r="E13" s="110"/>
      <c r="F13" s="101" t="str">
        <f t="shared" ca="1" si="0"/>
        <v/>
      </c>
      <c r="G13" s="7" t="s">
        <v>45</v>
      </c>
      <c r="H13" s="9">
        <v>20</v>
      </c>
      <c r="I13" s="109"/>
      <c r="J13" s="110"/>
      <c r="K13" s="7" t="s">
        <v>45</v>
      </c>
      <c r="L13" s="9">
        <v>10</v>
      </c>
      <c r="M13" s="109"/>
      <c r="N13" s="110"/>
      <c r="O13" s="7" t="s">
        <v>45</v>
      </c>
      <c r="P13" s="9">
        <v>25</v>
      </c>
      <c r="Q13" s="109"/>
      <c r="R13" s="110"/>
      <c r="S13" s="7" t="s">
        <v>45</v>
      </c>
      <c r="T13" s="8">
        <v>5</v>
      </c>
      <c r="U13" s="109"/>
      <c r="V13" s="110"/>
    </row>
    <row r="14" spans="1:22" ht="18" customHeight="1">
      <c r="A14" s="2"/>
      <c r="B14" s="81" t="s">
        <v>68</v>
      </c>
      <c r="C14" s="13"/>
      <c r="D14" s="109"/>
      <c r="E14" s="110"/>
      <c r="F14" s="101" t="str">
        <f t="shared" ca="1" si="0"/>
        <v/>
      </c>
      <c r="G14" s="12"/>
      <c r="H14" s="9"/>
      <c r="I14" s="109"/>
      <c r="J14" s="110"/>
      <c r="K14" s="12"/>
      <c r="L14" s="9"/>
      <c r="M14" s="109"/>
      <c r="N14" s="110"/>
      <c r="O14" s="12" t="s">
        <v>67</v>
      </c>
      <c r="P14" s="21">
        <v>240</v>
      </c>
      <c r="Q14" s="109"/>
      <c r="R14" s="110"/>
      <c r="S14" s="7"/>
      <c r="T14" s="8"/>
      <c r="U14" s="109"/>
      <c r="V14" s="110"/>
    </row>
    <row r="15" spans="1:22" ht="18" customHeight="1">
      <c r="A15" s="2"/>
      <c r="B15" s="5" t="s">
        <v>63</v>
      </c>
      <c r="C15" s="9">
        <v>335</v>
      </c>
      <c r="D15" s="109"/>
      <c r="E15" s="110"/>
      <c r="F15" s="101" t="str">
        <f t="shared" ca="1" si="0"/>
        <v/>
      </c>
      <c r="G15" s="7" t="s">
        <v>45</v>
      </c>
      <c r="H15" s="9">
        <v>25</v>
      </c>
      <c r="I15" s="109"/>
      <c r="J15" s="110"/>
      <c r="K15" s="7" t="s">
        <v>45</v>
      </c>
      <c r="L15" s="9">
        <v>14</v>
      </c>
      <c r="M15" s="109"/>
      <c r="N15" s="110"/>
      <c r="O15" s="1" t="s">
        <v>45</v>
      </c>
      <c r="P15" s="9">
        <v>69</v>
      </c>
      <c r="Q15" s="109"/>
      <c r="R15" s="110"/>
      <c r="S15" s="7" t="s">
        <v>45</v>
      </c>
      <c r="T15" s="8">
        <v>15</v>
      </c>
      <c r="U15" s="109"/>
      <c r="V15" s="110"/>
    </row>
    <row r="16" spans="1:22" ht="18" customHeight="1">
      <c r="A16" s="2"/>
      <c r="B16" s="5"/>
      <c r="C16" s="9"/>
      <c r="D16" s="109"/>
      <c r="E16" s="110"/>
      <c r="F16" s="101" t="str">
        <f t="shared" ca="1" si="0"/>
        <v/>
      </c>
      <c r="G16" s="7"/>
      <c r="H16" s="9"/>
      <c r="I16" s="109"/>
      <c r="J16" s="110"/>
      <c r="K16" s="7"/>
      <c r="L16" s="9"/>
      <c r="M16" s="109"/>
      <c r="N16" s="110"/>
      <c r="O16" s="5" t="s">
        <v>58</v>
      </c>
      <c r="P16" s="9">
        <v>350</v>
      </c>
      <c r="Q16" s="109"/>
      <c r="R16" s="110"/>
      <c r="S16" s="7"/>
      <c r="T16" s="8"/>
      <c r="U16" s="109"/>
      <c r="V16" s="110"/>
    </row>
    <row r="17" spans="1:22" ht="18" customHeight="1">
      <c r="A17" s="2"/>
      <c r="B17" s="5" t="s">
        <v>64</v>
      </c>
      <c r="C17" s="9">
        <v>210</v>
      </c>
      <c r="D17" s="109"/>
      <c r="E17" s="110"/>
      <c r="F17" s="101" t="str">
        <f t="shared" ca="1" si="0"/>
        <v/>
      </c>
      <c r="G17" s="7" t="s">
        <v>45</v>
      </c>
      <c r="H17" s="9">
        <v>15</v>
      </c>
      <c r="I17" s="109"/>
      <c r="J17" s="110"/>
      <c r="K17" s="7" t="s">
        <v>45</v>
      </c>
      <c r="L17" s="9">
        <v>5</v>
      </c>
      <c r="M17" s="109"/>
      <c r="N17" s="110"/>
      <c r="O17" s="12" t="s">
        <v>70</v>
      </c>
      <c r="P17" s="9">
        <v>70</v>
      </c>
      <c r="Q17" s="109"/>
      <c r="R17" s="110"/>
      <c r="S17" s="7" t="s">
        <v>45</v>
      </c>
      <c r="T17" s="8">
        <v>5</v>
      </c>
      <c r="U17" s="109"/>
      <c r="V17" s="110"/>
    </row>
    <row r="18" spans="1:22" ht="18" customHeight="1">
      <c r="A18" s="2"/>
      <c r="B18" s="5"/>
      <c r="C18" s="9"/>
      <c r="D18" s="109"/>
      <c r="E18" s="110"/>
      <c r="F18" s="101"/>
      <c r="G18" s="12" t="s">
        <v>66</v>
      </c>
      <c r="H18" s="9">
        <v>530</v>
      </c>
      <c r="I18" s="109"/>
      <c r="J18" s="110"/>
      <c r="K18" s="12" t="s">
        <v>60</v>
      </c>
      <c r="L18" s="9">
        <v>510</v>
      </c>
      <c r="M18" s="109"/>
      <c r="N18" s="110"/>
      <c r="O18" s="12" t="s">
        <v>64</v>
      </c>
      <c r="P18" s="9">
        <v>100</v>
      </c>
      <c r="Q18" s="109"/>
      <c r="R18" s="110"/>
      <c r="S18" s="60"/>
      <c r="T18" s="8"/>
      <c r="U18" s="109"/>
      <c r="V18" s="110"/>
    </row>
    <row r="19" spans="1:22" ht="18" customHeight="1">
      <c r="A19" s="2"/>
      <c r="B19" s="5"/>
      <c r="C19" s="9"/>
      <c r="D19" s="109"/>
      <c r="E19" s="110"/>
      <c r="F19" s="101"/>
      <c r="G19" s="60"/>
      <c r="H19" s="9"/>
      <c r="I19" s="109"/>
      <c r="J19" s="110"/>
      <c r="K19" s="12" t="s">
        <v>67</v>
      </c>
      <c r="L19" s="9">
        <v>1110</v>
      </c>
      <c r="M19" s="109"/>
      <c r="N19" s="110"/>
      <c r="O19" s="60"/>
      <c r="P19" s="9"/>
      <c r="Q19" s="109"/>
      <c r="R19" s="110"/>
      <c r="S19" s="60"/>
      <c r="T19" s="8"/>
      <c r="U19" s="109"/>
      <c r="V19" s="110"/>
    </row>
    <row r="20" spans="1:22" ht="18" customHeight="1">
      <c r="A20" s="2"/>
      <c r="B20" s="5"/>
      <c r="C20" s="9"/>
      <c r="D20" s="109"/>
      <c r="E20" s="110"/>
      <c r="F20" s="101"/>
      <c r="G20" s="32"/>
      <c r="H20" s="21"/>
      <c r="I20" s="109"/>
      <c r="J20" s="110"/>
      <c r="K20" s="5"/>
      <c r="L20" s="9"/>
      <c r="M20" s="109"/>
      <c r="N20" s="110"/>
      <c r="O20" s="60"/>
      <c r="P20" s="9"/>
      <c r="Q20" s="109"/>
      <c r="R20" s="110"/>
      <c r="S20" s="60"/>
      <c r="T20" s="8"/>
      <c r="U20" s="109"/>
      <c r="V20" s="110"/>
    </row>
    <row r="21" spans="1:22" ht="18" customHeight="1">
      <c r="A21" s="2"/>
      <c r="B21" s="5"/>
      <c r="C21" s="9"/>
      <c r="D21" s="109"/>
      <c r="E21" s="110"/>
      <c r="F21" s="101"/>
      <c r="G21" s="12"/>
      <c r="H21" s="9"/>
      <c r="I21" s="109"/>
      <c r="J21" s="110"/>
      <c r="K21" s="12"/>
      <c r="L21" s="9"/>
      <c r="M21" s="109"/>
      <c r="N21" s="110"/>
      <c r="O21" s="12"/>
      <c r="P21" s="9"/>
      <c r="Q21" s="109"/>
      <c r="R21" s="110"/>
      <c r="S21" s="12"/>
      <c r="T21" s="8"/>
      <c r="U21" s="109"/>
      <c r="V21" s="110"/>
    </row>
    <row r="22" spans="1:22" ht="18" customHeight="1">
      <c r="A22" s="2"/>
      <c r="B22" s="5"/>
      <c r="C22" s="9"/>
      <c r="D22" s="109"/>
      <c r="E22" s="110"/>
      <c r="F22" s="101"/>
      <c r="G22" s="12"/>
      <c r="H22" s="9"/>
      <c r="I22" s="109"/>
      <c r="J22" s="110"/>
      <c r="K22" s="12"/>
      <c r="L22" s="9"/>
      <c r="M22" s="109"/>
      <c r="N22" s="110"/>
      <c r="O22" s="12"/>
      <c r="P22" s="9"/>
      <c r="Q22" s="109"/>
      <c r="R22" s="110"/>
      <c r="S22" s="7"/>
      <c r="T22" s="8"/>
      <c r="U22" s="109"/>
      <c r="V22" s="110"/>
    </row>
    <row r="23" spans="1:22" ht="18" customHeight="1">
      <c r="A23" s="2"/>
      <c r="B23" s="5"/>
      <c r="C23" s="9"/>
      <c r="D23" s="109"/>
      <c r="E23" s="110"/>
      <c r="F23" s="101"/>
      <c r="G23" s="5"/>
      <c r="H23" s="9"/>
      <c r="I23" s="109"/>
      <c r="J23" s="110"/>
      <c r="K23" s="12"/>
      <c r="L23" s="9"/>
      <c r="M23" s="109"/>
      <c r="N23" s="110"/>
      <c r="O23" s="12"/>
      <c r="P23" s="9"/>
      <c r="Q23" s="109"/>
      <c r="R23" s="110"/>
      <c r="S23" s="7"/>
      <c r="T23" s="8"/>
      <c r="U23" s="109"/>
      <c r="V23" s="110"/>
    </row>
    <row r="24" spans="1:22" ht="18" customHeight="1">
      <c r="A24" s="2"/>
      <c r="B24" s="5"/>
      <c r="C24" s="9"/>
      <c r="D24" s="109"/>
      <c r="E24" s="110"/>
      <c r="F24" s="101"/>
      <c r="G24" s="5"/>
      <c r="H24" s="9"/>
      <c r="I24" s="109"/>
      <c r="J24" s="110"/>
      <c r="K24" s="12"/>
      <c r="L24" s="9"/>
      <c r="M24" s="109"/>
      <c r="N24" s="110"/>
      <c r="O24" s="12"/>
      <c r="P24" s="9"/>
      <c r="Q24" s="109"/>
      <c r="R24" s="110"/>
      <c r="S24" s="7"/>
      <c r="T24" s="8"/>
      <c r="U24" s="109"/>
      <c r="V24" s="110"/>
    </row>
    <row r="25" spans="1:22" ht="18" customHeight="1">
      <c r="A25" s="2"/>
      <c r="B25" s="5"/>
      <c r="C25" s="9"/>
      <c r="D25" s="109"/>
      <c r="E25" s="110"/>
      <c r="F25" s="101"/>
      <c r="G25" s="5"/>
      <c r="H25" s="8"/>
      <c r="I25" s="109"/>
      <c r="J25" s="110"/>
      <c r="K25" s="12"/>
      <c r="L25" s="9"/>
      <c r="M25" s="109"/>
      <c r="N25" s="110"/>
      <c r="O25" s="12"/>
      <c r="P25" s="9"/>
      <c r="Q25" s="109"/>
      <c r="R25" s="110"/>
      <c r="S25" s="7"/>
      <c r="T25" s="8"/>
      <c r="U25" s="109"/>
      <c r="V25" s="110"/>
    </row>
    <row r="26" spans="1:22" ht="18" customHeight="1">
      <c r="A26" s="2"/>
      <c r="B26" s="5"/>
      <c r="C26" s="9"/>
      <c r="D26" s="109"/>
      <c r="E26" s="110"/>
      <c r="F26" s="101"/>
      <c r="G26" s="12"/>
      <c r="H26" s="9"/>
      <c r="I26" s="109"/>
      <c r="J26" s="110"/>
      <c r="K26" s="12"/>
      <c r="L26" s="9"/>
      <c r="M26" s="109"/>
      <c r="N26" s="110"/>
      <c r="O26" s="12"/>
      <c r="P26" s="9"/>
      <c r="Q26" s="109"/>
      <c r="R26" s="110"/>
      <c r="S26" s="7"/>
      <c r="T26" s="8"/>
      <c r="U26" s="109"/>
      <c r="V26" s="110"/>
    </row>
    <row r="27" spans="1:22" ht="18" customHeight="1">
      <c r="A27" s="2"/>
      <c r="B27" s="5"/>
      <c r="C27" s="9"/>
      <c r="D27" s="109"/>
      <c r="E27" s="110"/>
      <c r="F27" s="101"/>
      <c r="G27" s="33"/>
      <c r="H27" s="9"/>
      <c r="I27" s="109"/>
      <c r="J27" s="110"/>
      <c r="K27" s="12"/>
      <c r="L27" s="9"/>
      <c r="M27" s="109"/>
      <c r="N27" s="110"/>
      <c r="O27" s="12"/>
      <c r="P27" s="9"/>
      <c r="Q27" s="109"/>
      <c r="R27" s="110"/>
      <c r="S27" s="7"/>
      <c r="T27" s="8"/>
      <c r="U27" s="109"/>
      <c r="V27" s="110"/>
    </row>
    <row r="28" spans="1:22" ht="18" customHeight="1">
      <c r="A28" s="2"/>
      <c r="B28" s="5"/>
      <c r="C28" s="9"/>
      <c r="D28" s="109"/>
      <c r="E28" s="110"/>
      <c r="F28" s="101"/>
      <c r="G28" s="12"/>
      <c r="H28" s="21"/>
      <c r="I28" s="109"/>
      <c r="J28" s="110"/>
      <c r="K28" s="12"/>
      <c r="L28" s="9"/>
      <c r="M28" s="109"/>
      <c r="N28" s="110"/>
      <c r="O28" s="12"/>
      <c r="P28" s="9"/>
      <c r="Q28" s="109"/>
      <c r="R28" s="110"/>
      <c r="S28" s="7"/>
      <c r="T28" s="8"/>
      <c r="U28" s="109"/>
      <c r="V28" s="110"/>
    </row>
    <row r="29" spans="1:22" ht="18" customHeight="1">
      <c r="A29" s="2"/>
      <c r="B29" s="5"/>
      <c r="C29" s="9"/>
      <c r="D29" s="109"/>
      <c r="E29" s="110"/>
      <c r="F29" s="101"/>
      <c r="G29" s="12"/>
      <c r="H29" s="21"/>
      <c r="I29" s="109"/>
      <c r="J29" s="110"/>
      <c r="K29" s="12"/>
      <c r="L29" s="9"/>
      <c r="M29" s="109"/>
      <c r="N29" s="110"/>
      <c r="O29" s="12"/>
      <c r="P29" s="9"/>
      <c r="Q29" s="109"/>
      <c r="R29" s="110"/>
      <c r="S29" s="7"/>
      <c r="T29" s="8"/>
      <c r="U29" s="109"/>
      <c r="V29" s="110"/>
    </row>
    <row r="30" spans="1:22" ht="18" customHeight="1">
      <c r="A30" s="2"/>
      <c r="B30" s="5"/>
      <c r="C30" s="9"/>
      <c r="D30" s="109"/>
      <c r="E30" s="110"/>
      <c r="F30" s="101"/>
      <c r="G30" s="12"/>
      <c r="H30" s="21"/>
      <c r="I30" s="109"/>
      <c r="J30" s="110"/>
      <c r="K30" s="12"/>
      <c r="L30" s="9"/>
      <c r="M30" s="109"/>
      <c r="N30" s="110"/>
      <c r="O30" s="12"/>
      <c r="P30" s="9"/>
      <c r="Q30" s="109"/>
      <c r="R30" s="110"/>
      <c r="S30" s="7"/>
      <c r="T30" s="8"/>
      <c r="U30" s="109"/>
      <c r="V30" s="110"/>
    </row>
    <row r="31" spans="1:22" ht="18" customHeight="1">
      <c r="A31" s="2"/>
      <c r="B31" s="5"/>
      <c r="C31" s="9"/>
      <c r="D31" s="109"/>
      <c r="E31" s="110"/>
      <c r="F31" s="101"/>
      <c r="G31" s="12"/>
      <c r="H31" s="21"/>
      <c r="I31" s="109"/>
      <c r="J31" s="110"/>
      <c r="K31" s="12"/>
      <c r="L31" s="9"/>
      <c r="M31" s="109"/>
      <c r="N31" s="110"/>
      <c r="O31" s="12"/>
      <c r="P31" s="9"/>
      <c r="Q31" s="109"/>
      <c r="R31" s="110"/>
      <c r="S31" s="7"/>
      <c r="T31" s="8"/>
      <c r="U31" s="109"/>
      <c r="V31" s="110"/>
    </row>
    <row r="32" spans="1:22" ht="18" customHeight="1">
      <c r="A32" s="2"/>
      <c r="B32" s="5"/>
      <c r="C32" s="9"/>
      <c r="D32" s="109"/>
      <c r="E32" s="110"/>
      <c r="F32" s="101"/>
      <c r="G32" s="12"/>
      <c r="H32" s="21"/>
      <c r="I32" s="109"/>
      <c r="J32" s="110"/>
      <c r="K32" s="12"/>
      <c r="L32" s="9"/>
      <c r="M32" s="109"/>
      <c r="N32" s="110"/>
      <c r="O32" s="12"/>
      <c r="P32" s="9"/>
      <c r="Q32" s="109"/>
      <c r="R32" s="110"/>
      <c r="S32" s="7"/>
      <c r="T32" s="8"/>
      <c r="U32" s="109"/>
      <c r="V32" s="110"/>
    </row>
    <row r="33" spans="1:22" ht="18" customHeight="1">
      <c r="A33" s="2"/>
      <c r="B33" s="5"/>
      <c r="C33" s="9"/>
      <c r="D33" s="109"/>
      <c r="E33" s="110"/>
      <c r="F33" s="101"/>
      <c r="G33" s="12"/>
      <c r="H33" s="21"/>
      <c r="I33" s="109"/>
      <c r="J33" s="110"/>
      <c r="K33" s="12"/>
      <c r="L33" s="9"/>
      <c r="M33" s="109"/>
      <c r="N33" s="110"/>
      <c r="O33" s="12"/>
      <c r="P33" s="9"/>
      <c r="Q33" s="109"/>
      <c r="R33" s="110"/>
      <c r="S33" s="12"/>
      <c r="T33" s="8"/>
      <c r="U33" s="109"/>
      <c r="V33" s="110"/>
    </row>
    <row r="34" spans="1:22" ht="18" customHeight="1" thickBot="1">
      <c r="A34" s="2"/>
      <c r="B34" s="56"/>
      <c r="C34" s="50"/>
      <c r="D34" s="142"/>
      <c r="E34" s="143"/>
      <c r="F34" s="106"/>
      <c r="G34" s="51"/>
      <c r="H34" s="52"/>
      <c r="I34" s="109"/>
      <c r="J34" s="110"/>
      <c r="K34" s="51"/>
      <c r="L34" s="53"/>
      <c r="M34" s="109"/>
      <c r="N34" s="110"/>
      <c r="O34" s="51"/>
      <c r="P34" s="53"/>
      <c r="Q34" s="109"/>
      <c r="R34" s="110"/>
      <c r="S34" s="51"/>
      <c r="T34" s="55"/>
      <c r="U34" s="109"/>
      <c r="V34" s="110"/>
    </row>
    <row r="35" spans="1:22" ht="18" customHeight="1" thickTop="1">
      <c r="A35" s="2"/>
      <c r="B35" s="10" t="s">
        <v>161</v>
      </c>
      <c r="C35" s="37">
        <f>SUM(C7:C34)</f>
        <v>6625</v>
      </c>
      <c r="D35" s="111" t="str">
        <f>IF(SUM(D7:D34),SUM(D7:D34),"")</f>
        <v/>
      </c>
      <c r="E35" s="112" t="str">
        <f>IF(SUM(E7:E34),SUM(E7:E34),"")</f>
        <v/>
      </c>
      <c r="F35" s="103"/>
      <c r="G35" s="10" t="s">
        <v>161</v>
      </c>
      <c r="H35" s="37">
        <f>SUM(H7:H34)</f>
        <v>3395</v>
      </c>
      <c r="I35" s="139" t="str">
        <f>IF(SUM(I7:I34),SUM(I7:I34),"")</f>
        <v/>
      </c>
      <c r="J35" s="140" t="str">
        <f>IF(SUM(J7:J34),SUM(J7:J34),"")</f>
        <v/>
      </c>
      <c r="K35" s="10" t="s">
        <v>161</v>
      </c>
      <c r="L35" s="37">
        <f>SUM(L7:L34)</f>
        <v>7649</v>
      </c>
      <c r="M35" s="139" t="str">
        <f>IF(SUM(M7:M34),SUM(M7:M34),"")</f>
        <v/>
      </c>
      <c r="N35" s="140" t="str">
        <f>IF(SUM(N7:N34),SUM(N7:N34),"")</f>
        <v/>
      </c>
      <c r="O35" s="10" t="s">
        <v>161</v>
      </c>
      <c r="P35" s="37">
        <f>SUM(P7:P34)</f>
        <v>3153</v>
      </c>
      <c r="Q35" s="139" t="str">
        <f>IF(SUM(Q7:Q34),SUM(Q7:Q34),"")</f>
        <v/>
      </c>
      <c r="R35" s="140" t="str">
        <f>IF(SUM(R7:R34),SUM(R7:R34),"")</f>
        <v/>
      </c>
      <c r="S35" s="10" t="s">
        <v>161</v>
      </c>
      <c r="T35" s="37">
        <f>SUM(T7:T34)</f>
        <v>535</v>
      </c>
      <c r="U35" s="139" t="str">
        <f>IF(SUM(U7:U34),SUM(U7:U34),"")</f>
        <v/>
      </c>
      <c r="V35" s="140" t="str">
        <f>IF(SUM(V7:V34),SUM(V7:V34),"")</f>
        <v/>
      </c>
    </row>
    <row r="36" spans="1:22" ht="18" customHeight="1">
      <c r="A36" s="3"/>
      <c r="B36" s="66"/>
      <c r="C36" s="23"/>
      <c r="D36" s="47"/>
      <c r="E36" s="48"/>
      <c r="F36" s="48"/>
      <c r="G36" s="23"/>
      <c r="H36" s="24"/>
      <c r="I36" s="25"/>
      <c r="J36" s="23"/>
      <c r="K36" s="23"/>
      <c r="L36" s="24"/>
      <c r="M36" s="25"/>
      <c r="N36" s="23"/>
      <c r="O36" s="23"/>
      <c r="P36" s="24"/>
      <c r="Q36" s="25"/>
      <c r="R36" s="26"/>
      <c r="S36" s="11" t="s">
        <v>134</v>
      </c>
      <c r="T36" s="27">
        <f>C35+H35+L35+P35+T35</f>
        <v>21357</v>
      </c>
      <c r="U36" s="111" t="str">
        <f>IF(AND(SUM(D35,I35,M35,Q35,U35)=0),"",SUM(D35,I35,M35,Q35,U35))</f>
        <v/>
      </c>
      <c r="V36" s="112"/>
    </row>
    <row r="37" spans="1:22" ht="18" customHeight="1">
      <c r="B37" s="4" t="s">
        <v>130</v>
      </c>
    </row>
    <row r="38" spans="1:22" ht="18" customHeight="1">
      <c r="B38" s="4"/>
    </row>
    <row r="39" spans="1:22" ht="18" customHeight="1"/>
  </sheetData>
  <sheetProtection algorithmName="SHA-512" hashValue="iolni85/7DN1hQmUkXkX5tllOcLl6h2eq2sjs1/XRmgcRZL3wPDbx7RsiN3Cf5cAkF6FhTmCuJKxTBFm+oCIQw==" saltValue="rVFZ4xrxN3KttwZtRVPsXQ==" spinCount="100000" sheet="1" objects="1" scenarios="1"/>
  <mergeCells count="168">
    <mergeCell ref="D32:E32"/>
    <mergeCell ref="I32:J32"/>
    <mergeCell ref="M32:N32"/>
    <mergeCell ref="Q32:R32"/>
    <mergeCell ref="U32:V32"/>
    <mergeCell ref="D29:E29"/>
    <mergeCell ref="I29:J29"/>
    <mergeCell ref="D33:E33"/>
    <mergeCell ref="I33:J33"/>
    <mergeCell ref="M33:N33"/>
    <mergeCell ref="Q33:R33"/>
    <mergeCell ref="U33:V33"/>
    <mergeCell ref="M29:N29"/>
    <mergeCell ref="Q29:R29"/>
    <mergeCell ref="U29:V29"/>
    <mergeCell ref="D31:E31"/>
    <mergeCell ref="I31:J31"/>
    <mergeCell ref="M31:N31"/>
    <mergeCell ref="Q31:R31"/>
    <mergeCell ref="U31:V31"/>
    <mergeCell ref="D30:E30"/>
    <mergeCell ref="I30:J30"/>
    <mergeCell ref="M30:N30"/>
    <mergeCell ref="Q30:R30"/>
    <mergeCell ref="U36:V36"/>
    <mergeCell ref="D35:E35"/>
    <mergeCell ref="I35:J35"/>
    <mergeCell ref="M35:N35"/>
    <mergeCell ref="Q35:R35"/>
    <mergeCell ref="U35:V35"/>
    <mergeCell ref="D34:E34"/>
    <mergeCell ref="I34:J34"/>
    <mergeCell ref="M34:N34"/>
    <mergeCell ref="Q34:R34"/>
    <mergeCell ref="U34:V34"/>
    <mergeCell ref="U30:V30"/>
    <mergeCell ref="D28:E28"/>
    <mergeCell ref="I28:J28"/>
    <mergeCell ref="M28:N28"/>
    <mergeCell ref="Q28:R28"/>
    <mergeCell ref="U28:V28"/>
    <mergeCell ref="D27:E27"/>
    <mergeCell ref="I27:J27"/>
    <mergeCell ref="M27:N27"/>
    <mergeCell ref="Q27:R27"/>
    <mergeCell ref="U27:V27"/>
    <mergeCell ref="D26:E26"/>
    <mergeCell ref="I26:J26"/>
    <mergeCell ref="M26:N26"/>
    <mergeCell ref="Q26:R26"/>
    <mergeCell ref="U26:V26"/>
    <mergeCell ref="D25:E25"/>
    <mergeCell ref="I25:J25"/>
    <mergeCell ref="M25:N25"/>
    <mergeCell ref="Q25:R25"/>
    <mergeCell ref="U25:V25"/>
    <mergeCell ref="D24:E24"/>
    <mergeCell ref="I24:J24"/>
    <mergeCell ref="M24:N24"/>
    <mergeCell ref="Q24:R24"/>
    <mergeCell ref="U24:V24"/>
    <mergeCell ref="D23:E23"/>
    <mergeCell ref="I23:J23"/>
    <mergeCell ref="M23:N23"/>
    <mergeCell ref="Q23:R23"/>
    <mergeCell ref="U23:V23"/>
    <mergeCell ref="D22:E22"/>
    <mergeCell ref="I22:J22"/>
    <mergeCell ref="M22:N22"/>
    <mergeCell ref="Q22:R22"/>
    <mergeCell ref="U22:V22"/>
    <mergeCell ref="D21:E21"/>
    <mergeCell ref="I21:J21"/>
    <mergeCell ref="M21:N21"/>
    <mergeCell ref="Q21:R21"/>
    <mergeCell ref="U21:V21"/>
    <mergeCell ref="D20:E20"/>
    <mergeCell ref="I20:J20"/>
    <mergeCell ref="M20:N20"/>
    <mergeCell ref="Q20:R20"/>
    <mergeCell ref="U20:V20"/>
    <mergeCell ref="D19:E19"/>
    <mergeCell ref="I19:J19"/>
    <mergeCell ref="M19:N19"/>
    <mergeCell ref="Q19:R19"/>
    <mergeCell ref="U19:V19"/>
    <mergeCell ref="D18:E18"/>
    <mergeCell ref="I18:J18"/>
    <mergeCell ref="M18:N18"/>
    <mergeCell ref="Q18:R18"/>
    <mergeCell ref="U18:V18"/>
    <mergeCell ref="D17:E17"/>
    <mergeCell ref="I17:J17"/>
    <mergeCell ref="M17:N17"/>
    <mergeCell ref="Q17:R17"/>
    <mergeCell ref="U17:V17"/>
    <mergeCell ref="D16:E16"/>
    <mergeCell ref="I16:J16"/>
    <mergeCell ref="M16:N16"/>
    <mergeCell ref="Q16:R16"/>
    <mergeCell ref="U16:V16"/>
    <mergeCell ref="D15:E15"/>
    <mergeCell ref="I15:J15"/>
    <mergeCell ref="M15:N15"/>
    <mergeCell ref="Q15:R15"/>
    <mergeCell ref="U15:V15"/>
    <mergeCell ref="D14:E14"/>
    <mergeCell ref="I14:J14"/>
    <mergeCell ref="M14:N14"/>
    <mergeCell ref="Q14:R14"/>
    <mergeCell ref="U14:V14"/>
    <mergeCell ref="D13:E13"/>
    <mergeCell ref="I13:J13"/>
    <mergeCell ref="M13:N13"/>
    <mergeCell ref="Q13:R13"/>
    <mergeCell ref="U13:V13"/>
    <mergeCell ref="D12:E12"/>
    <mergeCell ref="I12:J12"/>
    <mergeCell ref="M12:N12"/>
    <mergeCell ref="Q12:R12"/>
    <mergeCell ref="U12:V12"/>
    <mergeCell ref="D11:E11"/>
    <mergeCell ref="I11:J11"/>
    <mergeCell ref="M11:N11"/>
    <mergeCell ref="Q11:R11"/>
    <mergeCell ref="U11:V11"/>
    <mergeCell ref="M6:N6"/>
    <mergeCell ref="Q6:R6"/>
    <mergeCell ref="U6:V6"/>
    <mergeCell ref="D10:E10"/>
    <mergeCell ref="I10:J10"/>
    <mergeCell ref="M10:N10"/>
    <mergeCell ref="Q10:R10"/>
    <mergeCell ref="U10:V10"/>
    <mergeCell ref="D9:E9"/>
    <mergeCell ref="I9:J9"/>
    <mergeCell ref="M9:N9"/>
    <mergeCell ref="Q9:R9"/>
    <mergeCell ref="U9:V9"/>
    <mergeCell ref="D8:E8"/>
    <mergeCell ref="U8:V8"/>
    <mergeCell ref="M8:N8"/>
    <mergeCell ref="I8:J8"/>
    <mergeCell ref="Q8:R8"/>
    <mergeCell ref="B5:D5"/>
    <mergeCell ref="G5:I5"/>
    <mergeCell ref="K5:M5"/>
    <mergeCell ref="O5:Q5"/>
    <mergeCell ref="S5:U5"/>
    <mergeCell ref="D7:E7"/>
    <mergeCell ref="I7:J7"/>
    <mergeCell ref="M7:N7"/>
    <mergeCell ref="T2:V2"/>
    <mergeCell ref="B3:C3"/>
    <mergeCell ref="D3:G3"/>
    <mergeCell ref="I3:L3"/>
    <mergeCell ref="M3:P3"/>
    <mergeCell ref="Q3:S3"/>
    <mergeCell ref="T3:V3"/>
    <mergeCell ref="B2:C2"/>
    <mergeCell ref="D2:G2"/>
    <mergeCell ref="I2:L2"/>
    <mergeCell ref="M2:P2"/>
    <mergeCell ref="Q2:S2"/>
    <mergeCell ref="Q7:R7"/>
    <mergeCell ref="U7:V7"/>
    <mergeCell ref="D6:E6"/>
    <mergeCell ref="I6:J6"/>
  </mergeCells>
  <phoneticPr fontId="2"/>
  <conditionalFormatting sqref="D7:F7">
    <cfRule type="cellIs" dxfId="614" priority="154" operator="greaterThan">
      <formula>$C$7</formula>
    </cfRule>
  </conditionalFormatting>
  <conditionalFormatting sqref="D9:F9">
    <cfRule type="cellIs" dxfId="613" priority="153" operator="greaterThan">
      <formula>$C$9</formula>
    </cfRule>
  </conditionalFormatting>
  <conditionalFormatting sqref="D10:F10">
    <cfRule type="cellIs" dxfId="612" priority="152" operator="greaterThan">
      <formula>$C$10</formula>
    </cfRule>
  </conditionalFormatting>
  <conditionalFormatting sqref="D11:F11">
    <cfRule type="cellIs" dxfId="611" priority="151" operator="greaterThan">
      <formula>$C$11</formula>
    </cfRule>
  </conditionalFormatting>
  <conditionalFormatting sqref="D12:F12">
    <cfRule type="cellIs" dxfId="610" priority="150" operator="greaterThan">
      <formula>$C$12</formula>
    </cfRule>
  </conditionalFormatting>
  <conditionalFormatting sqref="D13:F13">
    <cfRule type="cellIs" dxfId="609" priority="149" operator="greaterThan">
      <formula>$C$13</formula>
    </cfRule>
  </conditionalFormatting>
  <conditionalFormatting sqref="D14:F14">
    <cfRule type="cellIs" dxfId="608" priority="148" operator="greaterThan">
      <formula>$C$14</formula>
    </cfRule>
  </conditionalFormatting>
  <conditionalFormatting sqref="D15:F15">
    <cfRule type="cellIs" dxfId="607" priority="147" operator="greaterThan">
      <formula>$C$15</formula>
    </cfRule>
  </conditionalFormatting>
  <conditionalFormatting sqref="D16:F16">
    <cfRule type="cellIs" dxfId="606" priority="146" operator="greaterThan">
      <formula>$C$16</formula>
    </cfRule>
  </conditionalFormatting>
  <conditionalFormatting sqref="D17:F17">
    <cfRule type="cellIs" dxfId="605" priority="145" operator="greaterThan">
      <formula>$C$17</formula>
    </cfRule>
  </conditionalFormatting>
  <conditionalFormatting sqref="D18:F18">
    <cfRule type="cellIs" dxfId="604" priority="144" operator="greaterThan">
      <formula>$C$18</formula>
    </cfRule>
  </conditionalFormatting>
  <conditionalFormatting sqref="D19:F19">
    <cfRule type="cellIs" dxfId="603" priority="143" operator="greaterThan">
      <formula>$C$19</formula>
    </cfRule>
  </conditionalFormatting>
  <conditionalFormatting sqref="D20:F20">
    <cfRule type="cellIs" dxfId="602" priority="142" operator="greaterThan">
      <formula>$C$20</formula>
    </cfRule>
  </conditionalFormatting>
  <conditionalFormatting sqref="D21:F21">
    <cfRule type="cellIs" dxfId="601" priority="141" operator="greaterThan">
      <formula>$C$21</formula>
    </cfRule>
  </conditionalFormatting>
  <conditionalFormatting sqref="D22:F22">
    <cfRule type="cellIs" dxfId="600" priority="140" operator="greaterThan">
      <formula>$C$22</formula>
    </cfRule>
  </conditionalFormatting>
  <conditionalFormatting sqref="D23:F23">
    <cfRule type="cellIs" dxfId="599" priority="139" operator="greaterThan">
      <formula>$C$23</formula>
    </cfRule>
  </conditionalFormatting>
  <conditionalFormatting sqref="D24:F24">
    <cfRule type="cellIs" dxfId="598" priority="138" operator="greaterThan">
      <formula>$C$24</formula>
    </cfRule>
  </conditionalFormatting>
  <conditionalFormatting sqref="D25:F25">
    <cfRule type="cellIs" dxfId="597" priority="137" operator="greaterThan">
      <formula>$C$25</formula>
    </cfRule>
  </conditionalFormatting>
  <conditionalFormatting sqref="D26:F26">
    <cfRule type="cellIs" dxfId="596" priority="136" operator="greaterThan">
      <formula>$C$26</formula>
    </cfRule>
  </conditionalFormatting>
  <conditionalFormatting sqref="D27:F27">
    <cfRule type="cellIs" dxfId="595" priority="135" operator="greaterThan">
      <formula>$C$27</formula>
    </cfRule>
  </conditionalFormatting>
  <conditionalFormatting sqref="D28:F28">
    <cfRule type="cellIs" dxfId="594" priority="134" operator="greaterThan">
      <formula>$C$28</formula>
    </cfRule>
  </conditionalFormatting>
  <conditionalFormatting sqref="D29:F29">
    <cfRule type="cellIs" dxfId="593" priority="133" operator="greaterThan">
      <formula>$C$29</formula>
    </cfRule>
  </conditionalFormatting>
  <conditionalFormatting sqref="D30:F30">
    <cfRule type="cellIs" dxfId="592" priority="132" operator="greaterThan">
      <formula>$C$30</formula>
    </cfRule>
  </conditionalFormatting>
  <conditionalFormatting sqref="D31:F31">
    <cfRule type="cellIs" dxfId="591" priority="131" operator="greaterThan">
      <formula>$C$31</formula>
    </cfRule>
  </conditionalFormatting>
  <conditionalFormatting sqref="D32:F32">
    <cfRule type="cellIs" dxfId="590" priority="130" operator="greaterThan">
      <formula>$C$32</formula>
    </cfRule>
  </conditionalFormatting>
  <conditionalFormatting sqref="D33:F33">
    <cfRule type="cellIs" dxfId="589" priority="127" operator="greaterThan">
      <formula>$C$33</formula>
    </cfRule>
  </conditionalFormatting>
  <conditionalFormatting sqref="D34:F34">
    <cfRule type="cellIs" dxfId="588" priority="126" operator="greaterThan">
      <formula>$C$34</formula>
    </cfRule>
  </conditionalFormatting>
  <conditionalFormatting sqref="D35:F35">
    <cfRule type="expression" dxfId="587" priority="124" stopIfTrue="1">
      <formula>AND($D$7:$E$34=0)</formula>
    </cfRule>
    <cfRule type="cellIs" dxfId="586" priority="125" stopIfTrue="1" operator="greaterThan">
      <formula>$C$35</formula>
    </cfRule>
  </conditionalFormatting>
  <conditionalFormatting sqref="I9">
    <cfRule type="cellIs" dxfId="585" priority="122" operator="greaterThan">
      <formula>$H$9</formula>
    </cfRule>
  </conditionalFormatting>
  <conditionalFormatting sqref="I10">
    <cfRule type="cellIs" dxfId="584" priority="121" operator="greaterThan">
      <formula>$H$10</formula>
    </cfRule>
  </conditionalFormatting>
  <conditionalFormatting sqref="I11">
    <cfRule type="cellIs" dxfId="583" priority="120" operator="greaterThan">
      <formula>$H$11</formula>
    </cfRule>
  </conditionalFormatting>
  <conditionalFormatting sqref="I12">
    <cfRule type="cellIs" dxfId="582" priority="119" operator="greaterThan">
      <formula>$H$12</formula>
    </cfRule>
  </conditionalFormatting>
  <conditionalFormatting sqref="I13">
    <cfRule type="cellIs" dxfId="581" priority="118" operator="greaterThan">
      <formula>$H$13</formula>
    </cfRule>
  </conditionalFormatting>
  <conditionalFormatting sqref="I14">
    <cfRule type="cellIs" dxfId="580" priority="117" operator="greaterThan">
      <formula>$H$14</formula>
    </cfRule>
  </conditionalFormatting>
  <conditionalFormatting sqref="I15">
    <cfRule type="cellIs" dxfId="579" priority="116" operator="greaterThan">
      <formula>$H$15</formula>
    </cfRule>
  </conditionalFormatting>
  <conditionalFormatting sqref="I16">
    <cfRule type="cellIs" dxfId="578" priority="115" operator="greaterThan">
      <formula>$H$16</formula>
    </cfRule>
  </conditionalFormatting>
  <conditionalFormatting sqref="I17">
    <cfRule type="cellIs" dxfId="577" priority="114" operator="greaterThan">
      <formula>$H$17</formula>
    </cfRule>
  </conditionalFormatting>
  <conditionalFormatting sqref="I18">
    <cfRule type="cellIs" dxfId="576" priority="113" operator="greaterThan">
      <formula>$H$18</formula>
    </cfRule>
  </conditionalFormatting>
  <conditionalFormatting sqref="I19">
    <cfRule type="cellIs" dxfId="575" priority="112" operator="greaterThan">
      <formula>$H$19</formula>
    </cfRule>
  </conditionalFormatting>
  <conditionalFormatting sqref="I20">
    <cfRule type="cellIs" dxfId="574" priority="111" operator="greaterThan">
      <formula>$H$20</formula>
    </cfRule>
  </conditionalFormatting>
  <conditionalFormatting sqref="I21:J21">
    <cfRule type="cellIs" dxfId="573" priority="110" operator="greaterThan">
      <formula>$H$21</formula>
    </cfRule>
  </conditionalFormatting>
  <conditionalFormatting sqref="I22:J22">
    <cfRule type="cellIs" dxfId="572" priority="109" operator="greaterThan">
      <formula>$H$22</formula>
    </cfRule>
  </conditionalFormatting>
  <conditionalFormatting sqref="I23:J23">
    <cfRule type="cellIs" dxfId="571" priority="108" operator="greaterThan">
      <formula>$H$23</formula>
    </cfRule>
  </conditionalFormatting>
  <conditionalFormatting sqref="I24:J24">
    <cfRule type="cellIs" dxfId="570" priority="107" operator="greaterThan">
      <formula>$H$24</formula>
    </cfRule>
  </conditionalFormatting>
  <conditionalFormatting sqref="I25:J25">
    <cfRule type="cellIs" dxfId="569" priority="106" operator="greaterThan">
      <formula>$H$25</formula>
    </cfRule>
  </conditionalFormatting>
  <conditionalFormatting sqref="I26:J26">
    <cfRule type="cellIs" dxfId="568" priority="105" operator="greaterThan">
      <formula>$H$26</formula>
    </cfRule>
  </conditionalFormatting>
  <conditionalFormatting sqref="I27:J27">
    <cfRule type="cellIs" dxfId="567" priority="104" operator="greaterThan">
      <formula>$H$27</formula>
    </cfRule>
  </conditionalFormatting>
  <conditionalFormatting sqref="I28:J28">
    <cfRule type="cellIs" dxfId="566" priority="103" operator="greaterThan">
      <formula>$H$28</formula>
    </cfRule>
  </conditionalFormatting>
  <conditionalFormatting sqref="I29:J29">
    <cfRule type="cellIs" dxfId="565" priority="102" operator="greaterThan">
      <formula>$H$29</formula>
    </cfRule>
  </conditionalFormatting>
  <conditionalFormatting sqref="I30:J30">
    <cfRule type="cellIs" dxfId="564" priority="101" operator="greaterThan">
      <formula>$H$30</formula>
    </cfRule>
  </conditionalFormatting>
  <conditionalFormatting sqref="I31:J31">
    <cfRule type="cellIs" dxfId="563" priority="100" operator="greaterThan">
      <formula>$H$31</formula>
    </cfRule>
  </conditionalFormatting>
  <conditionalFormatting sqref="I32:J32">
    <cfRule type="cellIs" dxfId="562" priority="99" operator="greaterThan">
      <formula>$H$32</formula>
    </cfRule>
  </conditionalFormatting>
  <conditionalFormatting sqref="I33:J33">
    <cfRule type="cellIs" dxfId="561" priority="97" operator="greaterThan">
      <formula>$H$33</formula>
    </cfRule>
  </conditionalFormatting>
  <conditionalFormatting sqref="I34:J34">
    <cfRule type="cellIs" dxfId="560" priority="96" operator="greaterThan">
      <formula>$H$34</formula>
    </cfRule>
  </conditionalFormatting>
  <conditionalFormatting sqref="I35:J35">
    <cfRule type="expression" dxfId="559" priority="94" stopIfTrue="1">
      <formula>AND($I$7:$J$34=0)</formula>
    </cfRule>
    <cfRule type="cellIs" dxfId="558" priority="95" stopIfTrue="1" operator="greaterThan">
      <formula>$H$35</formula>
    </cfRule>
  </conditionalFormatting>
  <conditionalFormatting sqref="M9">
    <cfRule type="cellIs" dxfId="557" priority="92" operator="greaterThan">
      <formula>$L$9</formula>
    </cfRule>
  </conditionalFormatting>
  <conditionalFormatting sqref="M10">
    <cfRule type="cellIs" dxfId="556" priority="91" operator="greaterThan">
      <formula>$L$10</formula>
    </cfRule>
  </conditionalFormatting>
  <conditionalFormatting sqref="M11">
    <cfRule type="cellIs" dxfId="555" priority="90" operator="greaterThan">
      <formula>$L$11</formula>
    </cfRule>
  </conditionalFormatting>
  <conditionalFormatting sqref="M12">
    <cfRule type="cellIs" dxfId="554" priority="89" operator="greaterThan">
      <formula>$L$12</formula>
    </cfRule>
  </conditionalFormatting>
  <conditionalFormatting sqref="M13">
    <cfRule type="cellIs" dxfId="553" priority="88" operator="greaterThan">
      <formula>$L$13</formula>
    </cfRule>
  </conditionalFormatting>
  <conditionalFormatting sqref="M14">
    <cfRule type="cellIs" dxfId="552" priority="87" operator="greaterThan">
      <formula>$L$14</formula>
    </cfRule>
  </conditionalFormatting>
  <conditionalFormatting sqref="M15">
    <cfRule type="cellIs" dxfId="551" priority="86" operator="greaterThan">
      <formula>$L$15</formula>
    </cfRule>
  </conditionalFormatting>
  <conditionalFormatting sqref="M16">
    <cfRule type="cellIs" dxfId="550" priority="85" operator="greaterThan">
      <formula>$L$16</formula>
    </cfRule>
  </conditionalFormatting>
  <conditionalFormatting sqref="M17">
    <cfRule type="cellIs" dxfId="549" priority="84" operator="greaterThan">
      <formula>$L$17</formula>
    </cfRule>
  </conditionalFormatting>
  <conditionalFormatting sqref="M18">
    <cfRule type="cellIs" dxfId="548" priority="83" operator="greaterThan">
      <formula>$L$18</formula>
    </cfRule>
  </conditionalFormatting>
  <conditionalFormatting sqref="M19">
    <cfRule type="cellIs" dxfId="547" priority="82" operator="greaterThan">
      <formula>$L$19</formula>
    </cfRule>
  </conditionalFormatting>
  <conditionalFormatting sqref="M20">
    <cfRule type="cellIs" dxfId="546" priority="81" operator="greaterThan">
      <formula>$L$20</formula>
    </cfRule>
  </conditionalFormatting>
  <conditionalFormatting sqref="M21:N21">
    <cfRule type="cellIs" dxfId="545" priority="80" operator="greaterThan">
      <formula>$L$21</formula>
    </cfRule>
  </conditionalFormatting>
  <conditionalFormatting sqref="M22:N22">
    <cfRule type="cellIs" dxfId="544" priority="79" operator="greaterThan">
      <formula>$L$22</formula>
    </cfRule>
  </conditionalFormatting>
  <conditionalFormatting sqref="M23:N23">
    <cfRule type="cellIs" dxfId="543" priority="78" operator="greaterThan">
      <formula>$L$23</formula>
    </cfRule>
  </conditionalFormatting>
  <conditionalFormatting sqref="M24:N24">
    <cfRule type="cellIs" dxfId="542" priority="77" operator="greaterThan">
      <formula>$L$24</formula>
    </cfRule>
  </conditionalFormatting>
  <conditionalFormatting sqref="M25:N25">
    <cfRule type="cellIs" dxfId="541" priority="76" operator="greaterThan">
      <formula>$L$25</formula>
    </cfRule>
  </conditionalFormatting>
  <conditionalFormatting sqref="M26:N26">
    <cfRule type="cellIs" dxfId="540" priority="75" operator="greaterThan">
      <formula>$L$26</formula>
    </cfRule>
  </conditionalFormatting>
  <conditionalFormatting sqref="M27:N27">
    <cfRule type="cellIs" dxfId="539" priority="74" operator="greaterThan">
      <formula>$L$27</formula>
    </cfRule>
  </conditionalFormatting>
  <conditionalFormatting sqref="M28:N28">
    <cfRule type="cellIs" dxfId="538" priority="73" operator="greaterThan">
      <formula>$L$28</formula>
    </cfRule>
  </conditionalFormatting>
  <conditionalFormatting sqref="M29:N29">
    <cfRule type="cellIs" dxfId="537" priority="72" operator="greaterThan">
      <formula>$L$29</formula>
    </cfRule>
  </conditionalFormatting>
  <conditionalFormatting sqref="M30:N30">
    <cfRule type="cellIs" dxfId="536" priority="71" operator="greaterThan">
      <formula>$L$30</formula>
    </cfRule>
  </conditionalFormatting>
  <conditionalFormatting sqref="M31:N31">
    <cfRule type="cellIs" dxfId="535" priority="70" operator="greaterThan">
      <formula>$L$31</formula>
    </cfRule>
  </conditionalFormatting>
  <conditionalFormatting sqref="M32:N32">
    <cfRule type="cellIs" dxfId="534" priority="69" operator="greaterThan">
      <formula>$L$32</formula>
    </cfRule>
  </conditionalFormatting>
  <conditionalFormatting sqref="M33:N33">
    <cfRule type="cellIs" dxfId="533" priority="67" operator="greaterThan">
      <formula>$L$33</formula>
    </cfRule>
  </conditionalFormatting>
  <conditionalFormatting sqref="M34:N34">
    <cfRule type="cellIs" dxfId="532" priority="66" operator="greaterThan">
      <formula>$L$34</formula>
    </cfRule>
  </conditionalFormatting>
  <conditionalFormatting sqref="M35:N35">
    <cfRule type="expression" dxfId="531" priority="64" stopIfTrue="1">
      <formula>AND($M$7:$N$34=0)</formula>
    </cfRule>
    <cfRule type="cellIs" dxfId="530" priority="65" stopIfTrue="1" operator="greaterThan">
      <formula>$L$35</formula>
    </cfRule>
  </conditionalFormatting>
  <conditionalFormatting sqref="Q7:Q8">
    <cfRule type="cellIs" dxfId="529" priority="63" operator="greaterThan">
      <formula>$P$7</formula>
    </cfRule>
  </conditionalFormatting>
  <conditionalFormatting sqref="Q9:R9">
    <cfRule type="cellIs" dxfId="528" priority="62" operator="greaterThan">
      <formula>$P$9</formula>
    </cfRule>
  </conditionalFormatting>
  <conditionalFormatting sqref="Q10:R10">
    <cfRule type="cellIs" dxfId="527" priority="61" operator="greaterThan">
      <formula>$P$10</formula>
    </cfRule>
  </conditionalFormatting>
  <conditionalFormatting sqref="Q11:R11">
    <cfRule type="cellIs" dxfId="526" priority="60" operator="greaterThan">
      <formula>$P$11</formula>
    </cfRule>
  </conditionalFormatting>
  <conditionalFormatting sqref="Q12:R12">
    <cfRule type="cellIs" dxfId="525" priority="59" operator="greaterThan">
      <formula>$P$12</formula>
    </cfRule>
  </conditionalFormatting>
  <conditionalFormatting sqref="Q13:R13">
    <cfRule type="cellIs" dxfId="524" priority="58" operator="greaterThan">
      <formula>$P$13</formula>
    </cfRule>
  </conditionalFormatting>
  <conditionalFormatting sqref="Q14:R14">
    <cfRule type="cellIs" dxfId="523" priority="57" operator="greaterThan">
      <formula>$P$14</formula>
    </cfRule>
  </conditionalFormatting>
  <conditionalFormatting sqref="Q15:R15">
    <cfRule type="cellIs" dxfId="522" priority="56" operator="greaterThan">
      <formula>$P$15</formula>
    </cfRule>
  </conditionalFormatting>
  <conditionalFormatting sqref="Q16:R16">
    <cfRule type="cellIs" dxfId="521" priority="55" operator="greaterThan">
      <formula>$P$16</formula>
    </cfRule>
  </conditionalFormatting>
  <conditionalFormatting sqref="Q17:R17">
    <cfRule type="cellIs" dxfId="520" priority="54" operator="greaterThan">
      <formula>$P$17</formula>
    </cfRule>
  </conditionalFormatting>
  <conditionalFormatting sqref="Q18:R18">
    <cfRule type="cellIs" dxfId="519" priority="53" operator="greaterThan">
      <formula>$P$18</formula>
    </cfRule>
  </conditionalFormatting>
  <conditionalFormatting sqref="Q19:R19">
    <cfRule type="cellIs" dxfId="518" priority="52" operator="greaterThan">
      <formula>$P$19</formula>
    </cfRule>
  </conditionalFormatting>
  <conditionalFormatting sqref="Q20:R20">
    <cfRule type="cellIs" dxfId="517" priority="51" operator="greaterThan">
      <formula>$P$20</formula>
    </cfRule>
  </conditionalFormatting>
  <conditionalFormatting sqref="Q21:R21">
    <cfRule type="cellIs" dxfId="516" priority="50" operator="greaterThan">
      <formula>$P$21</formula>
    </cfRule>
  </conditionalFormatting>
  <conditionalFormatting sqref="Q22:R22">
    <cfRule type="cellIs" dxfId="515" priority="49" operator="greaterThan">
      <formula>$P$22</formula>
    </cfRule>
  </conditionalFormatting>
  <conditionalFormatting sqref="Q23:R23">
    <cfRule type="cellIs" dxfId="514" priority="48" operator="greaterThan">
      <formula>$P$23</formula>
    </cfRule>
  </conditionalFormatting>
  <conditionalFormatting sqref="Q24:R24">
    <cfRule type="cellIs" dxfId="513" priority="47" operator="greaterThan">
      <formula>$P$24</formula>
    </cfRule>
  </conditionalFormatting>
  <conditionalFormatting sqref="Q25:R25">
    <cfRule type="cellIs" dxfId="512" priority="46" operator="greaterThan">
      <formula>$P$25</formula>
    </cfRule>
  </conditionalFormatting>
  <conditionalFormatting sqref="Q26:R26">
    <cfRule type="cellIs" dxfId="511" priority="45" operator="greaterThan">
      <formula>$P$26</formula>
    </cfRule>
  </conditionalFormatting>
  <conditionalFormatting sqref="Q27:R27">
    <cfRule type="cellIs" dxfId="510" priority="44" operator="greaterThan">
      <formula>$P$27</formula>
    </cfRule>
  </conditionalFormatting>
  <conditionalFormatting sqref="Q28:R28">
    <cfRule type="cellIs" dxfId="509" priority="43" operator="greaterThan">
      <formula>$P$28</formula>
    </cfRule>
  </conditionalFormatting>
  <conditionalFormatting sqref="Q29:R29">
    <cfRule type="cellIs" dxfId="508" priority="42" operator="greaterThan">
      <formula>$P$29</formula>
    </cfRule>
  </conditionalFormatting>
  <conditionalFormatting sqref="Q30:R30">
    <cfRule type="cellIs" dxfId="507" priority="41" operator="greaterThan">
      <formula>$P$30</formula>
    </cfRule>
  </conditionalFormatting>
  <conditionalFormatting sqref="Q31:R31">
    <cfRule type="cellIs" dxfId="506" priority="40" operator="greaterThan">
      <formula>$P$31</formula>
    </cfRule>
  </conditionalFormatting>
  <conditionalFormatting sqref="Q32:R32">
    <cfRule type="cellIs" dxfId="505" priority="39" operator="greaterThan">
      <formula>$P$32</formula>
    </cfRule>
  </conditionalFormatting>
  <conditionalFormatting sqref="Q33:R33">
    <cfRule type="cellIs" dxfId="504" priority="37" operator="greaterThan">
      <formula>$P$33</formula>
    </cfRule>
  </conditionalFormatting>
  <conditionalFormatting sqref="Q34:R34">
    <cfRule type="cellIs" dxfId="503" priority="36" operator="greaterThan">
      <formula>$P$34</formula>
    </cfRule>
  </conditionalFormatting>
  <conditionalFormatting sqref="Q35:R35">
    <cfRule type="expression" dxfId="502" priority="34" stopIfTrue="1">
      <formula>AND($Q$7:$R$34=0)</formula>
    </cfRule>
    <cfRule type="cellIs" dxfId="501" priority="35" stopIfTrue="1" operator="greaterThan">
      <formula>$P$35</formula>
    </cfRule>
  </conditionalFormatting>
  <conditionalFormatting sqref="U7:V7 U8">
    <cfRule type="cellIs" dxfId="500" priority="33" operator="greaterThan">
      <formula>$T$7</formula>
    </cfRule>
  </conditionalFormatting>
  <conditionalFormatting sqref="U9:V9">
    <cfRule type="cellIs" dxfId="499" priority="32" operator="greaterThan">
      <formula>$T$9</formula>
    </cfRule>
  </conditionalFormatting>
  <conditionalFormatting sqref="U10:V10">
    <cfRule type="cellIs" dxfId="498" priority="31" operator="greaterThan">
      <formula>$T$10</formula>
    </cfRule>
  </conditionalFormatting>
  <conditionalFormatting sqref="U11:V11">
    <cfRule type="cellIs" dxfId="497" priority="30" operator="greaterThan">
      <formula>$T$11</formula>
    </cfRule>
  </conditionalFormatting>
  <conditionalFormatting sqref="U12:V12">
    <cfRule type="cellIs" dxfId="496" priority="29" operator="greaterThan">
      <formula>$T$12</formula>
    </cfRule>
  </conditionalFormatting>
  <conditionalFormatting sqref="U13:V13">
    <cfRule type="cellIs" dxfId="495" priority="28" operator="greaterThan">
      <formula>$T$13</formula>
    </cfRule>
  </conditionalFormatting>
  <conditionalFormatting sqref="U14:V14">
    <cfRule type="cellIs" dxfId="494" priority="27" operator="greaterThan">
      <formula>$T$14</formula>
    </cfRule>
  </conditionalFormatting>
  <conditionalFormatting sqref="U15:V15">
    <cfRule type="cellIs" dxfId="493" priority="26" operator="greaterThan">
      <formula>$T$15</formula>
    </cfRule>
  </conditionalFormatting>
  <conditionalFormatting sqref="U16:V16">
    <cfRule type="cellIs" dxfId="492" priority="25" operator="greaterThan">
      <formula>$T$16</formula>
    </cfRule>
  </conditionalFormatting>
  <conditionalFormatting sqref="U17:V17">
    <cfRule type="cellIs" dxfId="491" priority="24" operator="greaterThan">
      <formula>$T$17</formula>
    </cfRule>
  </conditionalFormatting>
  <conditionalFormatting sqref="U18:V18">
    <cfRule type="cellIs" dxfId="490" priority="23" operator="greaterThan">
      <formula>$T$18</formula>
    </cfRule>
  </conditionalFormatting>
  <conditionalFormatting sqref="U19:V19">
    <cfRule type="cellIs" dxfId="489" priority="22" operator="greaterThan">
      <formula>$T$19</formula>
    </cfRule>
  </conditionalFormatting>
  <conditionalFormatting sqref="U20:V20">
    <cfRule type="cellIs" dxfId="488" priority="21" operator="greaterThan">
      <formula>$T$20</formula>
    </cfRule>
  </conditionalFormatting>
  <conditionalFormatting sqref="U21:V21">
    <cfRule type="cellIs" dxfId="487" priority="20" operator="greaterThan">
      <formula>$T$21</formula>
    </cfRule>
  </conditionalFormatting>
  <conditionalFormatting sqref="U22:V22">
    <cfRule type="cellIs" dxfId="486" priority="19" operator="greaterThan">
      <formula>$T$22</formula>
    </cfRule>
  </conditionalFormatting>
  <conditionalFormatting sqref="U23:V23">
    <cfRule type="cellIs" dxfId="485" priority="18" operator="greaterThan">
      <formula>$T$23</formula>
    </cfRule>
  </conditionalFormatting>
  <conditionalFormatting sqref="U24:V24">
    <cfRule type="cellIs" dxfId="484" priority="17" operator="greaterThan">
      <formula>$T$24</formula>
    </cfRule>
  </conditionalFormatting>
  <conditionalFormatting sqref="U25:V25">
    <cfRule type="cellIs" dxfId="483" priority="16" operator="greaterThan">
      <formula>$T$25</formula>
    </cfRule>
  </conditionalFormatting>
  <conditionalFormatting sqref="U26:V26">
    <cfRule type="cellIs" dxfId="482" priority="15" operator="greaterThan">
      <formula>$T$26</formula>
    </cfRule>
  </conditionalFormatting>
  <conditionalFormatting sqref="U27:V27">
    <cfRule type="cellIs" dxfId="481" priority="14" operator="greaterThan">
      <formula>$T$27</formula>
    </cfRule>
  </conditionalFormatting>
  <conditionalFormatting sqref="U28:V28">
    <cfRule type="cellIs" dxfId="480" priority="13" operator="greaterThan">
      <formula>$T$28</formula>
    </cfRule>
  </conditionalFormatting>
  <conditionalFormatting sqref="U29:V29">
    <cfRule type="cellIs" dxfId="479" priority="12" operator="greaterThan">
      <formula>$T$29</formula>
    </cfRule>
  </conditionalFormatting>
  <conditionalFormatting sqref="U30:V30">
    <cfRule type="cellIs" dxfId="478" priority="11" operator="greaterThan">
      <formula>$T$30</formula>
    </cfRule>
  </conditionalFormatting>
  <conditionalFormatting sqref="U31:V31">
    <cfRule type="cellIs" dxfId="477" priority="10" operator="greaterThan">
      <formula>$T$31</formula>
    </cfRule>
  </conditionalFormatting>
  <conditionalFormatting sqref="U32:V32">
    <cfRule type="cellIs" dxfId="476" priority="9" operator="greaterThan">
      <formula>$T$32</formula>
    </cfRule>
  </conditionalFormatting>
  <conditionalFormatting sqref="U33:V33">
    <cfRule type="cellIs" dxfId="475" priority="7" operator="greaterThan">
      <formula>$T$33</formula>
    </cfRule>
  </conditionalFormatting>
  <conditionalFormatting sqref="U34:V34">
    <cfRule type="cellIs" dxfId="474" priority="6" operator="greaterThan">
      <formula>$T$34</formula>
    </cfRule>
  </conditionalFormatting>
  <conditionalFormatting sqref="U35:V35">
    <cfRule type="expression" dxfId="473" priority="4" stopIfTrue="1">
      <formula>AND($U$7:$V$34=0)</formula>
    </cfRule>
    <cfRule type="cellIs" dxfId="472" priority="5" stopIfTrue="1" operator="greaterThan">
      <formula>$T$35</formula>
    </cfRule>
  </conditionalFormatting>
  <conditionalFormatting sqref="U36:V36">
    <cfRule type="cellIs" dxfId="471" priority="3" stopIfTrue="1" operator="greaterThan">
      <formula>$T$36</formula>
    </cfRule>
  </conditionalFormatting>
  <conditionalFormatting sqref="U36:V36">
    <cfRule type="expression" dxfId="470" priority="2" stopIfTrue="1">
      <formula>AND($D$7:$E$34=0,$I$7:$J$34=0,$M$7:$N$34=0,$Q$7:$R$34=0,$U$7:$V$34=0)</formula>
    </cfRule>
  </conditionalFormatting>
  <conditionalFormatting sqref="I7:I8">
    <cfRule type="cellIs" dxfId="469" priority="249" operator="greaterThan">
      <formula>$H$8</formula>
    </cfRule>
  </conditionalFormatting>
  <conditionalFormatting sqref="M7:M8">
    <cfRule type="cellIs" dxfId="468" priority="250" operator="greaterThan">
      <formula>$L$8</formula>
    </cfRule>
  </conditionalFormatting>
  <conditionalFormatting sqref="D8:F8">
    <cfRule type="cellIs" dxfId="467" priority="1" operator="greaterThan">
      <formula>$C$8</formula>
    </cfRule>
  </conditionalFormatting>
  <dataValidations count="1">
    <dataValidation type="custom" allowBlank="1" showInputMessage="1" sqref="B3:C3">
      <formula1>#REF!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12" scale="97" orientation="landscape" r:id="rId1"/>
  <headerFooter alignWithMargins="0">
    <oddHeader>&amp;R令和５年４月現在</oddHeader>
    <oddFooter>&amp;C&amp;9株式会社&amp;"ＭＳ Ｐゴシック,太字"&amp;12宮日サービスセンター&amp;R&amp;9〒880-0812　&amp;10宮崎市高千穂通２丁目５番２５号&amp;9　　TEL 0985-24-6541 / FAX 0985-24-6570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V39"/>
  <sheetViews>
    <sheetView showGridLines="0" view="pageLayout" zoomScaleNormal="100" zoomScaleSheetLayoutView="100" workbookViewId="0">
      <selection activeCell="B3" sqref="B3:C3"/>
    </sheetView>
  </sheetViews>
  <sheetFormatPr defaultRowHeight="13.5"/>
  <cols>
    <col min="1" max="1" width="4" style="1" bestFit="1" customWidth="1"/>
    <col min="2" max="2" width="12.625" style="1" customWidth="1"/>
    <col min="3" max="3" width="8.75" style="1" customWidth="1"/>
    <col min="4" max="5" width="6.375" style="1" customWidth="1"/>
    <col min="6" max="6" width="6.375" style="1" hidden="1" customWidth="1"/>
    <col min="7" max="7" width="12.5" style="1" customWidth="1"/>
    <col min="8" max="8" width="8.75" style="1" customWidth="1"/>
    <col min="9" max="10" width="6.375" style="1" customWidth="1"/>
    <col min="11" max="11" width="12.5" style="1" customWidth="1"/>
    <col min="12" max="12" width="8.75" style="1" customWidth="1"/>
    <col min="13" max="14" width="6.375" style="1" customWidth="1"/>
    <col min="15" max="15" width="12.5" style="1" customWidth="1"/>
    <col min="16" max="16" width="8.75" style="1" customWidth="1"/>
    <col min="17" max="18" width="6.375" style="1" customWidth="1"/>
    <col min="19" max="19" width="12.5" style="1" customWidth="1"/>
    <col min="20" max="20" width="8.75" style="1" customWidth="1"/>
    <col min="21" max="22" width="6.375" style="1" customWidth="1"/>
    <col min="23" max="16384" width="9" style="1"/>
  </cols>
  <sheetData>
    <row r="1" spans="1:22" ht="6" customHeight="1"/>
    <row r="2" spans="1:22" ht="15.75" customHeight="1">
      <c r="B2" s="117" t="s">
        <v>22</v>
      </c>
      <c r="C2" s="117"/>
      <c r="D2" s="118" t="s">
        <v>41</v>
      </c>
      <c r="E2" s="119"/>
      <c r="F2" s="119"/>
      <c r="G2" s="120"/>
      <c r="H2" s="57" t="s">
        <v>23</v>
      </c>
      <c r="I2" s="118" t="s">
        <v>162</v>
      </c>
      <c r="J2" s="119"/>
      <c r="K2" s="119"/>
      <c r="L2" s="120"/>
      <c r="M2" s="118" t="s">
        <v>24</v>
      </c>
      <c r="N2" s="119"/>
      <c r="O2" s="119"/>
      <c r="P2" s="120"/>
      <c r="Q2" s="118" t="s">
        <v>42</v>
      </c>
      <c r="R2" s="119"/>
      <c r="S2" s="120"/>
      <c r="T2" s="118" t="s">
        <v>25</v>
      </c>
      <c r="U2" s="119"/>
      <c r="V2" s="120"/>
    </row>
    <row r="3" spans="1:22" ht="35.25" customHeight="1">
      <c r="B3" s="138"/>
      <c r="C3" s="138"/>
      <c r="D3" s="123" t="str">
        <f>IF(AND(SUM(宮崎市②!U35,都城市!U35,延岡市!U36,日南・串間!U38,'日向市 ･東臼杵･西臼杵郡'!U38,小林・えびの!U38,西都・児湯!U38,'北諸･西諸・東諸県郡 '!U38)=0),"",SUM(宮崎市②!U35,都城市!U35,延岡市!U36,日南・串間!U38,'日向市 ･東臼杵･西臼杵郡'!U38,小林・えびの!U38,西都・児湯!U38,'北諸･西諸・東諸県郡 '!U38))</f>
        <v/>
      </c>
      <c r="E3" s="124"/>
      <c r="F3" s="124"/>
      <c r="G3" s="125"/>
      <c r="H3" s="90"/>
      <c r="I3" s="132"/>
      <c r="J3" s="133"/>
      <c r="K3" s="133"/>
      <c r="L3" s="134"/>
      <c r="M3" s="132"/>
      <c r="N3" s="133"/>
      <c r="O3" s="133"/>
      <c r="P3" s="134"/>
      <c r="Q3" s="135"/>
      <c r="R3" s="136"/>
      <c r="S3" s="137"/>
      <c r="T3" s="135"/>
      <c r="U3" s="136"/>
      <c r="V3" s="137"/>
    </row>
    <row r="4" spans="1:22" ht="39.75" customHeight="1">
      <c r="B4" s="16" t="s">
        <v>82</v>
      </c>
    </row>
    <row r="5" spans="1:22" ht="21" customHeight="1">
      <c r="A5" s="2"/>
      <c r="B5" s="118" t="s">
        <v>0</v>
      </c>
      <c r="C5" s="119"/>
      <c r="D5" s="120"/>
      <c r="E5" s="89" t="str">
        <f>+IF(COUNTIF(D7:E12,"&gt;0"),COUNTIF(D7:E12,"&gt;0"),"")</f>
        <v/>
      </c>
      <c r="F5" s="99"/>
      <c r="G5" s="118" t="s">
        <v>26</v>
      </c>
      <c r="H5" s="119"/>
      <c r="I5" s="120"/>
      <c r="J5" s="89" t="str">
        <f>+IF(COUNTIF(I7:J8,"&gt;0")+COUNTIF(I11:J12,"&gt;0"),+COUNTIF(I7:J8,"&gt;0")+COUNTIF(I11:J12,"&gt;0"),"")</f>
        <v/>
      </c>
      <c r="K5" s="118" t="s">
        <v>27</v>
      </c>
      <c r="L5" s="119"/>
      <c r="M5" s="120"/>
      <c r="N5" s="89" t="str">
        <f>+IF(COUNTIF(M7:N9,"&gt;0")+COUNTIF(M11:N12,"&gt;0"),+COUNTIF(M7:N9,"&gt;0")+COUNTIF(M11:N12,"&gt;0"),"")</f>
        <v/>
      </c>
      <c r="O5" s="118" t="s">
        <v>28</v>
      </c>
      <c r="P5" s="119"/>
      <c r="Q5" s="120"/>
      <c r="R5" s="89" t="str">
        <f>+IF(COUNTIF(Q7:R8,"&gt;0")+COUNTIF(Q12,"&gt;0"),+COUNTIF(Q7:R8,"&gt;0")+COUNTIF(Q12,"&gt;0"),"")</f>
        <v/>
      </c>
      <c r="S5" s="118" t="s">
        <v>3</v>
      </c>
      <c r="T5" s="119"/>
      <c r="U5" s="120"/>
      <c r="V5" s="89" t="str">
        <f>+IF(COUNTIF(U7:V12,"&gt;0"),COUNTIF(U7:V12,"&gt;0"),"")</f>
        <v/>
      </c>
    </row>
    <row r="6" spans="1:22" ht="18" customHeight="1">
      <c r="A6" s="2"/>
      <c r="B6" s="17" t="s">
        <v>132</v>
      </c>
      <c r="C6" s="18" t="s">
        <v>1</v>
      </c>
      <c r="D6" s="121" t="s">
        <v>2</v>
      </c>
      <c r="E6" s="120"/>
      <c r="F6" s="97" t="s">
        <v>192</v>
      </c>
      <c r="G6" s="17" t="s">
        <v>132</v>
      </c>
      <c r="H6" s="18" t="s">
        <v>1</v>
      </c>
      <c r="I6" s="121" t="s">
        <v>2</v>
      </c>
      <c r="J6" s="120"/>
      <c r="K6" s="17" t="s">
        <v>132</v>
      </c>
      <c r="L6" s="18" t="s">
        <v>1</v>
      </c>
      <c r="M6" s="121" t="s">
        <v>2</v>
      </c>
      <c r="N6" s="120"/>
      <c r="O6" s="17" t="s">
        <v>132</v>
      </c>
      <c r="P6" s="18" t="s">
        <v>1</v>
      </c>
      <c r="Q6" s="121" t="s">
        <v>2</v>
      </c>
      <c r="R6" s="120"/>
      <c r="S6" s="17" t="s">
        <v>132</v>
      </c>
      <c r="T6" s="18" t="s">
        <v>1</v>
      </c>
      <c r="U6" s="121" t="s">
        <v>2</v>
      </c>
      <c r="V6" s="120"/>
    </row>
    <row r="7" spans="1:22" ht="18" customHeight="1">
      <c r="A7" s="2"/>
      <c r="B7" s="19" t="s">
        <v>83</v>
      </c>
      <c r="C7" s="13">
        <v>1560</v>
      </c>
      <c r="D7" s="115"/>
      <c r="E7" s="116"/>
      <c r="F7" s="107" t="str">
        <f t="shared" ref="F7:F12" ca="1" si="0">+IF(SUMIF(G7:V7,"（宮）",I7:V7),SUMIF(G7:V7,"（宮）",I7:V7),"")</f>
        <v/>
      </c>
      <c r="G7" s="28" t="s">
        <v>89</v>
      </c>
      <c r="H7" s="20">
        <v>960</v>
      </c>
      <c r="I7" s="115"/>
      <c r="J7" s="116"/>
      <c r="K7" s="7" t="s">
        <v>45</v>
      </c>
      <c r="L7" s="20">
        <v>61</v>
      </c>
      <c r="M7" s="115"/>
      <c r="N7" s="116"/>
      <c r="O7" s="28" t="s">
        <v>89</v>
      </c>
      <c r="P7" s="20">
        <v>590</v>
      </c>
      <c r="Q7" s="115"/>
      <c r="R7" s="116"/>
      <c r="S7" s="7" t="s">
        <v>45</v>
      </c>
      <c r="T7" s="20">
        <v>45</v>
      </c>
      <c r="U7" s="115"/>
      <c r="V7" s="116"/>
    </row>
    <row r="8" spans="1:22" ht="18" customHeight="1">
      <c r="A8" s="2"/>
      <c r="B8" s="5" t="s">
        <v>84</v>
      </c>
      <c r="C8" s="9">
        <v>1030</v>
      </c>
      <c r="D8" s="109"/>
      <c r="E8" s="110"/>
      <c r="F8" s="101" t="str">
        <f t="shared" ca="1" si="0"/>
        <v/>
      </c>
      <c r="G8" s="12" t="s">
        <v>83</v>
      </c>
      <c r="H8" s="9">
        <v>340</v>
      </c>
      <c r="I8" s="109"/>
      <c r="J8" s="110"/>
      <c r="K8" s="12" t="s">
        <v>133</v>
      </c>
      <c r="L8" s="9">
        <v>1596</v>
      </c>
      <c r="M8" s="109"/>
      <c r="N8" s="110"/>
      <c r="O8" s="12" t="s">
        <v>126</v>
      </c>
      <c r="P8" s="9">
        <v>210</v>
      </c>
      <c r="Q8" s="109"/>
      <c r="R8" s="110"/>
      <c r="S8" s="7" t="s">
        <v>45</v>
      </c>
      <c r="T8" s="8">
        <v>45</v>
      </c>
      <c r="U8" s="109"/>
      <c r="V8" s="110"/>
    </row>
    <row r="9" spans="1:22" ht="18" customHeight="1">
      <c r="A9" s="2"/>
      <c r="B9" s="5" t="s">
        <v>85</v>
      </c>
      <c r="C9" s="9">
        <v>2215</v>
      </c>
      <c r="D9" s="109"/>
      <c r="E9" s="110"/>
      <c r="F9" s="101" t="str">
        <f t="shared" ca="1" si="0"/>
        <v/>
      </c>
      <c r="G9" s="12"/>
      <c r="H9" s="9"/>
      <c r="I9" s="109"/>
      <c r="J9" s="110"/>
      <c r="K9" s="7" t="s">
        <v>45</v>
      </c>
      <c r="L9" s="9">
        <v>13</v>
      </c>
      <c r="M9" s="109"/>
      <c r="N9" s="110"/>
      <c r="O9" s="12"/>
      <c r="P9" s="9"/>
      <c r="Q9" s="109"/>
      <c r="R9" s="110"/>
      <c r="S9" s="7" t="s">
        <v>45</v>
      </c>
      <c r="T9" s="8">
        <v>70</v>
      </c>
      <c r="U9" s="109"/>
      <c r="V9" s="110"/>
    </row>
    <row r="10" spans="1:22" ht="18" customHeight="1">
      <c r="A10" s="2"/>
      <c r="B10" s="5" t="s">
        <v>86</v>
      </c>
      <c r="C10" s="9">
        <v>1755</v>
      </c>
      <c r="D10" s="109"/>
      <c r="E10" s="110"/>
      <c r="F10" s="101" t="str">
        <f t="shared" ca="1" si="0"/>
        <v/>
      </c>
      <c r="G10" s="5"/>
      <c r="H10" s="6"/>
      <c r="I10" s="109"/>
      <c r="J10" s="110"/>
      <c r="K10" s="12"/>
      <c r="L10" s="9"/>
      <c r="M10" s="109"/>
      <c r="N10" s="110"/>
      <c r="O10" s="12"/>
      <c r="P10" s="9"/>
      <c r="Q10" s="109"/>
      <c r="R10" s="110"/>
      <c r="S10" s="7" t="s">
        <v>45</v>
      </c>
      <c r="T10" s="8">
        <v>100</v>
      </c>
      <c r="U10" s="109"/>
      <c r="V10" s="110"/>
    </row>
    <row r="11" spans="1:22" ht="18" customHeight="1">
      <c r="A11" s="2"/>
      <c r="B11" s="5" t="s">
        <v>87</v>
      </c>
      <c r="C11" s="9">
        <v>835</v>
      </c>
      <c r="D11" s="109"/>
      <c r="E11" s="110"/>
      <c r="F11" s="101" t="str">
        <f t="shared" ca="1" si="0"/>
        <v/>
      </c>
      <c r="G11" s="7" t="s">
        <v>45</v>
      </c>
      <c r="H11" s="9">
        <v>55</v>
      </c>
      <c r="I11" s="109"/>
      <c r="J11" s="110"/>
      <c r="K11" s="7" t="s">
        <v>45</v>
      </c>
      <c r="L11" s="9">
        <v>19</v>
      </c>
      <c r="M11" s="109"/>
      <c r="N11" s="110"/>
      <c r="O11" s="12"/>
      <c r="P11" s="9"/>
      <c r="Q11" s="109"/>
      <c r="R11" s="110"/>
      <c r="S11" s="7" t="s">
        <v>45</v>
      </c>
      <c r="T11" s="8">
        <v>15</v>
      </c>
      <c r="U11" s="109"/>
      <c r="V11" s="110"/>
    </row>
    <row r="12" spans="1:22" ht="18" customHeight="1" thickBot="1">
      <c r="A12" s="2"/>
      <c r="B12" s="56" t="s">
        <v>88</v>
      </c>
      <c r="C12" s="53">
        <v>565</v>
      </c>
      <c r="D12" s="109"/>
      <c r="E12" s="110"/>
      <c r="F12" s="105" t="str">
        <f t="shared" ca="1" si="0"/>
        <v/>
      </c>
      <c r="G12" s="54" t="s">
        <v>45</v>
      </c>
      <c r="H12" s="53">
        <v>30</v>
      </c>
      <c r="I12" s="109"/>
      <c r="J12" s="110"/>
      <c r="K12" s="54" t="s">
        <v>45</v>
      </c>
      <c r="L12" s="53">
        <v>8</v>
      </c>
      <c r="M12" s="109"/>
      <c r="N12" s="110"/>
      <c r="O12" s="54" t="s">
        <v>45</v>
      </c>
      <c r="P12" s="53">
        <v>12</v>
      </c>
      <c r="Q12" s="109"/>
      <c r="R12" s="110"/>
      <c r="S12" s="54" t="s">
        <v>45</v>
      </c>
      <c r="T12" s="55">
        <v>10</v>
      </c>
      <c r="U12" s="109"/>
      <c r="V12" s="110"/>
    </row>
    <row r="13" spans="1:22" ht="18" customHeight="1" thickTop="1">
      <c r="A13" s="2"/>
      <c r="B13" s="10" t="s">
        <v>21</v>
      </c>
      <c r="C13" s="65">
        <f>SUM(C7:C12)</f>
        <v>7960</v>
      </c>
      <c r="D13" s="139" t="str">
        <f>IF(SUM(D7:D12),SUM(D7:D12),"")</f>
        <v/>
      </c>
      <c r="E13" s="140"/>
      <c r="F13" s="103"/>
      <c r="G13" s="10" t="s">
        <v>21</v>
      </c>
      <c r="H13" s="65">
        <f>SUM(H7:H12)</f>
        <v>1385</v>
      </c>
      <c r="I13" s="139" t="str">
        <f>IF(SUM(I7:I12),SUM(I7:I12),"")</f>
        <v/>
      </c>
      <c r="J13" s="140"/>
      <c r="K13" s="10" t="s">
        <v>21</v>
      </c>
      <c r="L13" s="65">
        <f>SUM(L7:L12)</f>
        <v>1697</v>
      </c>
      <c r="M13" s="139" t="str">
        <f>IF(SUM(M7:M12),SUM(M7:M12),"")</f>
        <v/>
      </c>
      <c r="N13" s="140"/>
      <c r="O13" s="10" t="s">
        <v>21</v>
      </c>
      <c r="P13" s="65">
        <f>SUM(P7:P12)</f>
        <v>812</v>
      </c>
      <c r="Q13" s="139" t="str">
        <f>IF(SUM(Q7:Q12),SUM(Q7:Q12),"")</f>
        <v/>
      </c>
      <c r="R13" s="140"/>
      <c r="S13" s="10" t="s">
        <v>21</v>
      </c>
      <c r="T13" s="37">
        <f>SUM(T7:T12)</f>
        <v>285</v>
      </c>
      <c r="U13" s="139" t="str">
        <f>IF(SUM(U7:U12),SUM(U7:U12),"")</f>
        <v/>
      </c>
      <c r="V13" s="140"/>
    </row>
    <row r="14" spans="1:22" ht="18" customHeight="1">
      <c r="A14" s="3"/>
      <c r="B14" s="148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50"/>
      <c r="S14" s="11" t="s">
        <v>134</v>
      </c>
      <c r="T14" s="27">
        <f>C13+H13+L13+P13+T13</f>
        <v>12139</v>
      </c>
      <c r="U14" s="111" t="str">
        <f>IF(AND(SUM(D13,I13,M13,Q13,U13)=0),"",SUM(D13,I13,M13,Q13,U13))</f>
        <v/>
      </c>
      <c r="V14" s="112"/>
    </row>
    <row r="15" spans="1:22" ht="18" customHeight="1">
      <c r="A15" s="3"/>
      <c r="B15" s="144" t="s">
        <v>128</v>
      </c>
      <c r="C15" s="144"/>
      <c r="E15" s="76"/>
      <c r="F15" s="76"/>
      <c r="G15" s="67"/>
      <c r="H15" s="68"/>
      <c r="I15" s="147"/>
      <c r="J15" s="147"/>
      <c r="L15" s="68"/>
      <c r="M15" s="147"/>
      <c r="N15" s="147"/>
      <c r="O15" s="67"/>
      <c r="P15" s="68"/>
      <c r="Q15" s="147"/>
      <c r="R15" s="147"/>
      <c r="U15" s="147"/>
      <c r="V15" s="147"/>
    </row>
    <row r="16" spans="1:22" ht="18" customHeight="1">
      <c r="A16" s="3"/>
      <c r="B16" s="144"/>
      <c r="C16" s="144"/>
      <c r="E16" s="76"/>
      <c r="F16" s="76"/>
      <c r="G16" s="67"/>
      <c r="H16" s="68"/>
      <c r="I16" s="147"/>
      <c r="J16" s="147"/>
      <c r="K16" s="67"/>
      <c r="L16" s="68"/>
      <c r="M16" s="147"/>
      <c r="N16" s="147"/>
      <c r="O16" s="67"/>
      <c r="P16" s="68"/>
      <c r="Q16" s="147"/>
      <c r="R16" s="147"/>
      <c r="U16" s="147"/>
      <c r="V16" s="147"/>
    </row>
    <row r="17" spans="1:22" ht="18" customHeight="1">
      <c r="A17" s="2"/>
      <c r="B17" s="118" t="s">
        <v>0</v>
      </c>
      <c r="C17" s="119"/>
      <c r="D17" s="120"/>
      <c r="E17" s="89" t="str">
        <f>+IF(COUNTIF(D19:E24,"&gt;0"),COUNTIF(D19:E24,"&gt;0"),"")</f>
        <v/>
      </c>
      <c r="F17" s="99"/>
      <c r="G17" s="118" t="s">
        <v>26</v>
      </c>
      <c r="H17" s="119"/>
      <c r="I17" s="120"/>
      <c r="J17" s="89" t="str">
        <f>+IF(COUNTIF(I19:J24,"&gt;0"),COUNTIF(I19:J24,"&gt;0"),"")</f>
        <v/>
      </c>
      <c r="K17" s="118" t="s">
        <v>27</v>
      </c>
      <c r="L17" s="119"/>
      <c r="M17" s="120"/>
      <c r="N17" s="89" t="str">
        <f>+IF(COUNTIF(M19:N24,"&gt;0"),COUNTIF(M19:N24,"&gt;0"),"")</f>
        <v/>
      </c>
      <c r="O17" s="118" t="s">
        <v>28</v>
      </c>
      <c r="P17" s="119"/>
      <c r="Q17" s="120"/>
      <c r="R17" s="89" t="str">
        <f>+IF(COUNTIF(Q19:R21,"&gt;0")+COUNTIF(Q23:R24,"&gt;0"),+COUNTIF(Q19:R21,"&gt;0")+COUNTIF(Q23:R24,"&gt;0"),"")</f>
        <v/>
      </c>
      <c r="S17" s="118" t="s">
        <v>3</v>
      </c>
      <c r="T17" s="119"/>
      <c r="U17" s="120"/>
      <c r="V17" s="89" t="str">
        <f>+IF(COUNTIF(U19:V20,"&gt;0")+COUNTIF(U22:V24,"&gt;0"),COUNTIF(U19:V20,"&gt;0")+COUNTIF(U22:V24,"&gt;0"),"")</f>
        <v/>
      </c>
    </row>
    <row r="18" spans="1:22" ht="18" customHeight="1">
      <c r="A18" s="2"/>
      <c r="B18" s="17" t="s">
        <v>132</v>
      </c>
      <c r="C18" s="18" t="s">
        <v>1</v>
      </c>
      <c r="D18" s="121" t="s">
        <v>2</v>
      </c>
      <c r="E18" s="120"/>
      <c r="F18" s="97" t="s">
        <v>192</v>
      </c>
      <c r="G18" s="17" t="s">
        <v>132</v>
      </c>
      <c r="H18" s="18" t="s">
        <v>1</v>
      </c>
      <c r="I18" s="121" t="s">
        <v>2</v>
      </c>
      <c r="J18" s="120"/>
      <c r="K18" s="17" t="s">
        <v>132</v>
      </c>
      <c r="L18" s="18" t="s">
        <v>1</v>
      </c>
      <c r="M18" s="121" t="s">
        <v>2</v>
      </c>
      <c r="N18" s="120"/>
      <c r="O18" s="17" t="s">
        <v>132</v>
      </c>
      <c r="P18" s="18" t="s">
        <v>1</v>
      </c>
      <c r="Q18" s="121" t="s">
        <v>2</v>
      </c>
      <c r="R18" s="120"/>
      <c r="S18" s="17" t="s">
        <v>132</v>
      </c>
      <c r="T18" s="18" t="s">
        <v>1</v>
      </c>
      <c r="U18" s="121" t="s">
        <v>2</v>
      </c>
      <c r="V18" s="120"/>
    </row>
    <row r="19" spans="1:22" ht="18" customHeight="1">
      <c r="A19" s="2"/>
      <c r="B19" s="19" t="s">
        <v>113</v>
      </c>
      <c r="C19" s="13">
        <v>1980</v>
      </c>
      <c r="D19" s="115"/>
      <c r="E19" s="116"/>
      <c r="F19" s="100" t="str">
        <f t="shared" ref="F19:F24" ca="1" si="1">+IF(SUMIF(G19:V19,"（宮）",I19:V19),SUMIF(G19:V19,"（宮）",I19:V19),"")</f>
        <v/>
      </c>
      <c r="G19" s="19" t="s">
        <v>113</v>
      </c>
      <c r="H19" s="20">
        <v>400</v>
      </c>
      <c r="I19" s="115"/>
      <c r="J19" s="116"/>
      <c r="K19" s="7" t="s">
        <v>45</v>
      </c>
      <c r="L19" s="20">
        <v>75</v>
      </c>
      <c r="M19" s="115"/>
      <c r="N19" s="116"/>
      <c r="O19" s="19" t="s">
        <v>113</v>
      </c>
      <c r="P19" s="20">
        <v>500</v>
      </c>
      <c r="Q19" s="115"/>
      <c r="R19" s="116"/>
      <c r="S19" s="7" t="s">
        <v>45</v>
      </c>
      <c r="T19" s="20">
        <v>40</v>
      </c>
      <c r="U19" s="115"/>
      <c r="V19" s="116"/>
    </row>
    <row r="20" spans="1:22" ht="18" customHeight="1">
      <c r="A20" s="3"/>
      <c r="B20" s="5" t="s">
        <v>114</v>
      </c>
      <c r="C20" s="9">
        <v>390</v>
      </c>
      <c r="D20" s="109"/>
      <c r="E20" s="110"/>
      <c r="F20" s="101" t="str">
        <f t="shared" ca="1" si="1"/>
        <v/>
      </c>
      <c r="G20" s="7" t="s">
        <v>45</v>
      </c>
      <c r="H20" s="9">
        <v>20</v>
      </c>
      <c r="I20" s="109"/>
      <c r="J20" s="110"/>
      <c r="K20" s="7" t="s">
        <v>45</v>
      </c>
      <c r="L20" s="9">
        <v>2</v>
      </c>
      <c r="M20" s="109"/>
      <c r="N20" s="110"/>
      <c r="O20" s="7" t="s">
        <v>45</v>
      </c>
      <c r="P20" s="9">
        <v>3</v>
      </c>
      <c r="Q20" s="109"/>
      <c r="R20" s="110"/>
      <c r="S20" s="7" t="s">
        <v>45</v>
      </c>
      <c r="T20" s="8">
        <v>5</v>
      </c>
      <c r="U20" s="109"/>
      <c r="V20" s="110"/>
    </row>
    <row r="21" spans="1:22" ht="18" customHeight="1">
      <c r="A21" s="3"/>
      <c r="B21" s="5" t="s">
        <v>108</v>
      </c>
      <c r="C21" s="9">
        <v>213</v>
      </c>
      <c r="D21" s="109"/>
      <c r="E21" s="110"/>
      <c r="F21" s="101" t="str">
        <f t="shared" ca="1" si="1"/>
        <v/>
      </c>
      <c r="G21" s="7" t="s">
        <v>45</v>
      </c>
      <c r="H21" s="9">
        <v>15</v>
      </c>
      <c r="I21" s="109"/>
      <c r="J21" s="110"/>
      <c r="K21" s="7" t="s">
        <v>45</v>
      </c>
      <c r="L21" s="9">
        <v>3</v>
      </c>
      <c r="M21" s="109"/>
      <c r="N21" s="110"/>
      <c r="O21" s="7" t="s">
        <v>45</v>
      </c>
      <c r="P21" s="9">
        <v>1</v>
      </c>
      <c r="Q21" s="109"/>
      <c r="R21" s="110"/>
      <c r="S21" s="7"/>
      <c r="T21" s="8"/>
      <c r="U21" s="109"/>
      <c r="V21" s="110"/>
    </row>
    <row r="22" spans="1:22" ht="18" customHeight="1">
      <c r="A22" s="3"/>
      <c r="B22" s="5" t="s">
        <v>109</v>
      </c>
      <c r="C22" s="9">
        <v>333</v>
      </c>
      <c r="D22" s="109"/>
      <c r="E22" s="110"/>
      <c r="F22" s="101" t="str">
        <f t="shared" ca="1" si="1"/>
        <v/>
      </c>
      <c r="G22" s="7" t="s">
        <v>45</v>
      </c>
      <c r="H22" s="9">
        <v>10</v>
      </c>
      <c r="I22" s="109"/>
      <c r="J22" s="110"/>
      <c r="K22" s="7" t="s">
        <v>45</v>
      </c>
      <c r="L22" s="9">
        <v>2</v>
      </c>
      <c r="M22" s="109"/>
      <c r="N22" s="110"/>
      <c r="O22" s="12"/>
      <c r="P22" s="9"/>
      <c r="Q22" s="109"/>
      <c r="R22" s="110"/>
      <c r="S22" s="7" t="s">
        <v>45</v>
      </c>
      <c r="T22" s="8">
        <v>5</v>
      </c>
      <c r="U22" s="109"/>
      <c r="V22" s="110"/>
    </row>
    <row r="23" spans="1:22" ht="18" customHeight="1">
      <c r="A23" s="2"/>
      <c r="B23" s="5" t="s">
        <v>115</v>
      </c>
      <c r="C23" s="9">
        <v>258</v>
      </c>
      <c r="D23" s="109"/>
      <c r="E23" s="110"/>
      <c r="F23" s="101" t="str">
        <f t="shared" ca="1" si="1"/>
        <v/>
      </c>
      <c r="G23" s="7" t="s">
        <v>45</v>
      </c>
      <c r="H23" s="9">
        <v>15</v>
      </c>
      <c r="I23" s="109"/>
      <c r="J23" s="110"/>
      <c r="K23" s="7" t="s">
        <v>45</v>
      </c>
      <c r="L23" s="9">
        <v>2</v>
      </c>
      <c r="M23" s="109"/>
      <c r="N23" s="110"/>
      <c r="O23" s="7" t="s">
        <v>45</v>
      </c>
      <c r="P23" s="9">
        <v>3</v>
      </c>
      <c r="Q23" s="109"/>
      <c r="R23" s="110"/>
      <c r="S23" s="7" t="s">
        <v>45</v>
      </c>
      <c r="T23" s="8">
        <v>5</v>
      </c>
      <c r="U23" s="109"/>
      <c r="V23" s="110"/>
    </row>
    <row r="24" spans="1:22" ht="18" customHeight="1" thickBot="1">
      <c r="A24" s="2"/>
      <c r="B24" s="5" t="s">
        <v>116</v>
      </c>
      <c r="C24" s="9">
        <v>296</v>
      </c>
      <c r="D24" s="109"/>
      <c r="E24" s="110"/>
      <c r="F24" s="101" t="str">
        <f t="shared" ca="1" si="1"/>
        <v/>
      </c>
      <c r="G24" s="7" t="s">
        <v>45</v>
      </c>
      <c r="H24" s="9">
        <v>15</v>
      </c>
      <c r="I24" s="109"/>
      <c r="J24" s="110"/>
      <c r="K24" s="7" t="s">
        <v>45</v>
      </c>
      <c r="L24" s="9">
        <v>7</v>
      </c>
      <c r="M24" s="109"/>
      <c r="N24" s="110"/>
      <c r="O24" s="7" t="s">
        <v>45</v>
      </c>
      <c r="P24" s="9">
        <v>2</v>
      </c>
      <c r="Q24" s="109"/>
      <c r="R24" s="110"/>
      <c r="S24" s="7" t="s">
        <v>45</v>
      </c>
      <c r="T24" s="8">
        <v>5</v>
      </c>
      <c r="U24" s="109"/>
      <c r="V24" s="110"/>
    </row>
    <row r="25" spans="1:22" ht="18" customHeight="1" thickTop="1">
      <c r="A25" s="2"/>
      <c r="B25" s="63" t="s">
        <v>21</v>
      </c>
      <c r="C25" s="64">
        <f>SUM(C19:C24)</f>
        <v>3470</v>
      </c>
      <c r="D25" s="139" t="str">
        <f>IF(SUM(D19:D24),SUM(D19:D24),"")</f>
        <v/>
      </c>
      <c r="E25" s="140"/>
      <c r="F25" s="108"/>
      <c r="G25" s="63" t="s">
        <v>21</v>
      </c>
      <c r="H25" s="64">
        <f>SUM(H19:H24)</f>
        <v>475</v>
      </c>
      <c r="I25" s="139" t="str">
        <f>IF(SUM(I19:I24),SUM(I19:I24),"")</f>
        <v/>
      </c>
      <c r="J25" s="140"/>
      <c r="K25" s="63" t="s">
        <v>21</v>
      </c>
      <c r="L25" s="64">
        <f>SUM(L19:L24)</f>
        <v>91</v>
      </c>
      <c r="M25" s="139" t="str">
        <f>IF(SUM(M19:M24),SUM(M19:M24),"")</f>
        <v/>
      </c>
      <c r="N25" s="140"/>
      <c r="O25" s="63" t="s">
        <v>21</v>
      </c>
      <c r="P25" s="64">
        <f>SUM(P19:P24)</f>
        <v>509</v>
      </c>
      <c r="Q25" s="139" t="str">
        <f>IF(SUM(Q19:Q24),SUM(Q19:Q24),"")</f>
        <v/>
      </c>
      <c r="R25" s="140"/>
      <c r="S25" s="63" t="s">
        <v>21</v>
      </c>
      <c r="T25" s="64">
        <f>SUM(T19:T24)</f>
        <v>60</v>
      </c>
      <c r="U25" s="139" t="str">
        <f>IF(SUM(U19:U24),SUM(U19:U24),"")</f>
        <v/>
      </c>
      <c r="V25" s="140"/>
    </row>
    <row r="26" spans="1:22" ht="18" customHeight="1">
      <c r="A26" s="3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9"/>
      <c r="S26" s="11" t="s">
        <v>134</v>
      </c>
      <c r="T26" s="27">
        <f>C25+H25+L25+P25+T25</f>
        <v>4605</v>
      </c>
      <c r="U26" s="111" t="str">
        <f>IF(AND(SUM(D25,I25,M25,Q25,U25)=0),"",SUM(D25,I25,M25,Q25,U25))</f>
        <v/>
      </c>
      <c r="V26" s="112"/>
    </row>
    <row r="27" spans="1:22" ht="18" customHeight="1">
      <c r="A27" s="3"/>
      <c r="B27" s="144" t="s">
        <v>127</v>
      </c>
      <c r="C27" s="144"/>
      <c r="E27" s="76"/>
      <c r="F27" s="76"/>
      <c r="H27" s="68"/>
      <c r="I27" s="147"/>
      <c r="J27" s="147"/>
      <c r="K27" s="67"/>
      <c r="L27" s="68"/>
      <c r="M27" s="147"/>
      <c r="N27" s="147"/>
      <c r="O27" s="67"/>
      <c r="P27" s="68"/>
      <c r="Q27" s="147"/>
      <c r="R27" s="147"/>
      <c r="U27" s="147"/>
      <c r="V27" s="147"/>
    </row>
    <row r="28" spans="1:22" ht="18" customHeight="1">
      <c r="A28" s="3"/>
      <c r="B28" s="144"/>
      <c r="C28" s="144"/>
      <c r="E28" s="76"/>
      <c r="F28" s="76"/>
      <c r="G28" s="67"/>
      <c r="H28" s="68"/>
      <c r="I28" s="147"/>
      <c r="J28" s="147"/>
      <c r="K28" s="67"/>
      <c r="L28" s="68"/>
      <c r="M28" s="147"/>
      <c r="N28" s="147"/>
      <c r="O28" s="67"/>
      <c r="P28" s="68"/>
      <c r="Q28" s="147"/>
      <c r="R28" s="147"/>
      <c r="U28" s="147"/>
      <c r="V28" s="147"/>
    </row>
    <row r="29" spans="1:22" ht="18" customHeight="1">
      <c r="A29" s="2"/>
      <c r="B29" s="118" t="s">
        <v>0</v>
      </c>
      <c r="C29" s="119"/>
      <c r="D29" s="120"/>
      <c r="E29" s="89" t="str">
        <f>+IF(COUNTIF(D31:E33,"&gt;0"),COUNTIF(D31:E33,"&gt;0"),"")</f>
        <v/>
      </c>
      <c r="F29" s="99"/>
      <c r="G29" s="118" t="s">
        <v>26</v>
      </c>
      <c r="H29" s="119"/>
      <c r="I29" s="120"/>
      <c r="J29" s="89" t="str">
        <f>+IF(COUNTIF(I31:J33,"&gt;0"),COUNTIF(I31:J33,"&gt;0"),"")</f>
        <v/>
      </c>
      <c r="K29" s="118" t="s">
        <v>27</v>
      </c>
      <c r="L29" s="119"/>
      <c r="M29" s="120"/>
      <c r="N29" s="89" t="str">
        <f>+IF(COUNTIF(M31:N33,"&gt;0"),COUNTIF(M31:N33,"&gt;0"),"")</f>
        <v/>
      </c>
      <c r="O29" s="118" t="s">
        <v>28</v>
      </c>
      <c r="P29" s="119"/>
      <c r="Q29" s="120"/>
      <c r="R29" s="89" t="str">
        <f>+IF(COUNTIF(Q31:R32,"&gt;0"),COUNTIF(Q31:R32,"&gt;0"),"")</f>
        <v/>
      </c>
      <c r="S29" s="118" t="s">
        <v>3</v>
      </c>
      <c r="T29" s="119"/>
      <c r="U29" s="120"/>
      <c r="V29" s="89" t="str">
        <f>+IF(COUNTIF(U31:V33,"&gt;0"),COUNTIF(U31:V33,"&gt;0"),"")</f>
        <v/>
      </c>
    </row>
    <row r="30" spans="1:22" ht="18" customHeight="1">
      <c r="A30" s="2"/>
      <c r="B30" s="17" t="s">
        <v>132</v>
      </c>
      <c r="C30" s="18" t="s">
        <v>1</v>
      </c>
      <c r="D30" s="121" t="s">
        <v>2</v>
      </c>
      <c r="E30" s="120"/>
      <c r="F30" s="97" t="s">
        <v>192</v>
      </c>
      <c r="G30" s="17" t="s">
        <v>132</v>
      </c>
      <c r="H30" s="18" t="s">
        <v>1</v>
      </c>
      <c r="I30" s="121" t="s">
        <v>2</v>
      </c>
      <c r="J30" s="120"/>
      <c r="K30" s="17" t="s">
        <v>132</v>
      </c>
      <c r="L30" s="18" t="s">
        <v>1</v>
      </c>
      <c r="M30" s="121" t="s">
        <v>2</v>
      </c>
      <c r="N30" s="120"/>
      <c r="O30" s="17" t="s">
        <v>132</v>
      </c>
      <c r="P30" s="18" t="s">
        <v>1</v>
      </c>
      <c r="Q30" s="121" t="s">
        <v>2</v>
      </c>
      <c r="R30" s="120"/>
      <c r="S30" s="17" t="s">
        <v>132</v>
      </c>
      <c r="T30" s="18" t="s">
        <v>1</v>
      </c>
      <c r="U30" s="121" t="s">
        <v>2</v>
      </c>
      <c r="V30" s="120"/>
    </row>
    <row r="31" spans="1:22" ht="18" customHeight="1">
      <c r="A31" s="2"/>
      <c r="B31" s="5" t="s">
        <v>110</v>
      </c>
      <c r="C31" s="9">
        <v>2425</v>
      </c>
      <c r="D31" s="109"/>
      <c r="E31" s="110"/>
      <c r="F31" s="101" t="str">
        <f ca="1">+IF(SUMIF(G31:V31,"（宮）",I31:V31),SUMIF(G31:V31,"（宮）",I31:V31),"")</f>
        <v/>
      </c>
      <c r="G31" s="7" t="s">
        <v>45</v>
      </c>
      <c r="H31" s="9">
        <v>90</v>
      </c>
      <c r="I31" s="109"/>
      <c r="J31" s="110"/>
      <c r="K31" s="7" t="s">
        <v>45</v>
      </c>
      <c r="L31" s="9">
        <v>38</v>
      </c>
      <c r="M31" s="109"/>
      <c r="N31" s="110"/>
      <c r="O31" s="5" t="s">
        <v>110</v>
      </c>
      <c r="P31" s="9">
        <v>290</v>
      </c>
      <c r="Q31" s="109"/>
      <c r="R31" s="110"/>
      <c r="S31" s="7" t="s">
        <v>45</v>
      </c>
      <c r="T31" s="8">
        <v>40</v>
      </c>
      <c r="U31" s="109"/>
      <c r="V31" s="110"/>
    </row>
    <row r="32" spans="1:22" ht="18" customHeight="1">
      <c r="A32" s="2"/>
      <c r="B32" s="5" t="s">
        <v>111</v>
      </c>
      <c r="C32" s="9">
        <v>840</v>
      </c>
      <c r="D32" s="109"/>
      <c r="E32" s="110"/>
      <c r="F32" s="101" t="str">
        <f ca="1">+IF(SUMIF(G32:V32,"（宮）",I32:V32),SUMIF(G32:V32,"（宮）",I32:V32),"")</f>
        <v/>
      </c>
      <c r="G32" s="7" t="s">
        <v>45</v>
      </c>
      <c r="H32" s="9">
        <v>25</v>
      </c>
      <c r="I32" s="109"/>
      <c r="J32" s="110"/>
      <c r="K32" s="7" t="s">
        <v>45</v>
      </c>
      <c r="L32" s="9">
        <v>10</v>
      </c>
      <c r="M32" s="109"/>
      <c r="N32" s="110"/>
      <c r="O32" s="7" t="s">
        <v>45</v>
      </c>
      <c r="P32" s="9">
        <v>16</v>
      </c>
      <c r="Q32" s="109"/>
      <c r="R32" s="110"/>
      <c r="S32" s="7" t="s">
        <v>45</v>
      </c>
      <c r="T32" s="8">
        <v>5</v>
      </c>
      <c r="U32" s="109"/>
      <c r="V32" s="110"/>
    </row>
    <row r="33" spans="1:22" ht="18" customHeight="1" thickBot="1">
      <c r="A33" s="2"/>
      <c r="B33" s="61" t="s">
        <v>112</v>
      </c>
      <c r="C33" s="30">
        <v>565</v>
      </c>
      <c r="D33" s="142"/>
      <c r="E33" s="143"/>
      <c r="F33" s="105" t="str">
        <f ca="1">+IF(SUMIF(G33:V33,"（宮）",I33:V33),SUMIF(G33:V33,"（宮）",I33:V33),"")</f>
        <v/>
      </c>
      <c r="G33" s="72" t="s">
        <v>45</v>
      </c>
      <c r="H33" s="30">
        <v>25</v>
      </c>
      <c r="I33" s="109"/>
      <c r="J33" s="110"/>
      <c r="K33" s="72" t="s">
        <v>45</v>
      </c>
      <c r="L33" s="30">
        <v>9</v>
      </c>
      <c r="M33" s="109"/>
      <c r="N33" s="110"/>
      <c r="O33" s="29"/>
      <c r="P33" s="74"/>
      <c r="Q33" s="109"/>
      <c r="R33" s="110"/>
      <c r="S33" s="72" t="s">
        <v>45</v>
      </c>
      <c r="T33" s="73">
        <v>10</v>
      </c>
      <c r="U33" s="109"/>
      <c r="V33" s="110"/>
    </row>
    <row r="34" spans="1:22" ht="18" customHeight="1" thickTop="1">
      <c r="A34" s="2"/>
      <c r="B34" s="63" t="s">
        <v>21</v>
      </c>
      <c r="C34" s="64">
        <f>SUM(C31:C33)</f>
        <v>3830</v>
      </c>
      <c r="D34" s="111" t="str">
        <f>IF(SUM(D31:D33),SUM(D31:D33),"")</f>
        <v/>
      </c>
      <c r="E34" s="112"/>
      <c r="F34" s="103"/>
      <c r="G34" s="63" t="s">
        <v>21</v>
      </c>
      <c r="H34" s="64">
        <f>SUM(H31:H33)</f>
        <v>140</v>
      </c>
      <c r="I34" s="139" t="str">
        <f>IF(SUM(I31:I33),SUM(I31:I33),"")</f>
        <v/>
      </c>
      <c r="J34" s="140"/>
      <c r="K34" s="63" t="s">
        <v>21</v>
      </c>
      <c r="L34" s="64">
        <f>SUM(L31:L33)</f>
        <v>57</v>
      </c>
      <c r="M34" s="139" t="str">
        <f>IF(SUM(M31:M33),SUM(M31:M33),"")</f>
        <v/>
      </c>
      <c r="N34" s="140"/>
      <c r="O34" s="63" t="s">
        <v>21</v>
      </c>
      <c r="P34" s="64">
        <f>SUM(P31:P33)</f>
        <v>306</v>
      </c>
      <c r="Q34" s="139" t="str">
        <f>IF(SUM(Q31:Q33),SUM(Q31:Q33),"")</f>
        <v/>
      </c>
      <c r="R34" s="140"/>
      <c r="S34" s="63" t="s">
        <v>21</v>
      </c>
      <c r="T34" s="64">
        <f>SUM(T31:T33)</f>
        <v>55</v>
      </c>
      <c r="U34" s="139" t="str">
        <f>IF(SUM(U31:U33),SUM(U31:U33),"")</f>
        <v/>
      </c>
      <c r="V34" s="140"/>
    </row>
    <row r="35" spans="1:22" ht="18" customHeight="1">
      <c r="A35" s="3"/>
      <c r="B35" s="22"/>
      <c r="C35" s="23"/>
      <c r="D35" s="24"/>
      <c r="E35" s="25"/>
      <c r="F35" s="25"/>
      <c r="G35" s="23"/>
      <c r="H35" s="24"/>
      <c r="I35" s="25"/>
      <c r="J35" s="23"/>
      <c r="K35" s="23"/>
      <c r="L35" s="24"/>
      <c r="M35" s="25"/>
      <c r="N35" s="23"/>
      <c r="O35" s="23"/>
      <c r="P35" s="24"/>
      <c r="Q35" s="25"/>
      <c r="R35" s="26"/>
      <c r="S35" s="11" t="s">
        <v>134</v>
      </c>
      <c r="T35" s="27">
        <f>C34+H34+L34+P34+T34</f>
        <v>4388</v>
      </c>
      <c r="U35" s="111" t="str">
        <f>IF(AND(SUM(D34,I34,M34,Q34,U34)=0),"",SUM(D34,I34,M34,Q34,U34))</f>
        <v/>
      </c>
      <c r="V35" s="112"/>
    </row>
    <row r="36" spans="1:22" ht="18" customHeight="1">
      <c r="B36" s="4" t="s">
        <v>130</v>
      </c>
    </row>
    <row r="37" spans="1:22" ht="18" customHeight="1"/>
    <row r="38" spans="1:22" ht="18" hidden="1" customHeight="1">
      <c r="B38" s="4" t="s">
        <v>153</v>
      </c>
      <c r="U38" s="1" t="str">
        <f>IF(SUM(U14,U26,U35),SUM(U14,U35,U26),"")</f>
        <v/>
      </c>
    </row>
    <row r="39" spans="1:22" ht="18" customHeight="1"/>
  </sheetData>
  <sheetProtection algorithmName="SHA-512" hashValue="KBuRgo/HTxJYkZRZI9iXGBHJhyjUIIam1TSV+hZYJ+133/uwjTqzRNfbV1fxOnH0kG5zvQnGonz2aT51R0RFxA==" saltValue="rKFB7gQp+575qzfUnMRnlQ==" spinCount="100000" sheet="1" objects="1" scenarios="1"/>
  <mergeCells count="154">
    <mergeCell ref="U35:V35"/>
    <mergeCell ref="B15:C16"/>
    <mergeCell ref="B27:C28"/>
    <mergeCell ref="D19:E19"/>
    <mergeCell ref="D20:E20"/>
    <mergeCell ref="D21:E21"/>
    <mergeCell ref="D22:E22"/>
    <mergeCell ref="D34:E34"/>
    <mergeCell ref="I34:J34"/>
    <mergeCell ref="M34:N34"/>
    <mergeCell ref="Q34:R34"/>
    <mergeCell ref="U34:V34"/>
    <mergeCell ref="D33:E33"/>
    <mergeCell ref="I33:J33"/>
    <mergeCell ref="U22:V22"/>
    <mergeCell ref="U23:V23"/>
    <mergeCell ref="M33:N33"/>
    <mergeCell ref="Q33:R33"/>
    <mergeCell ref="U33:V33"/>
    <mergeCell ref="D32:E32"/>
    <mergeCell ref="I32:J32"/>
    <mergeCell ref="M32:N32"/>
    <mergeCell ref="Q32:R32"/>
    <mergeCell ref="U32:V32"/>
    <mergeCell ref="D31:E31"/>
    <mergeCell ref="I31:J31"/>
    <mergeCell ref="M31:N31"/>
    <mergeCell ref="Q31:R31"/>
    <mergeCell ref="U31:V31"/>
    <mergeCell ref="D30:E30"/>
    <mergeCell ref="I30:J30"/>
    <mergeCell ref="M30:N30"/>
    <mergeCell ref="Q30:R30"/>
    <mergeCell ref="U30:V30"/>
    <mergeCell ref="I28:J28"/>
    <mergeCell ref="M28:N28"/>
    <mergeCell ref="Q28:R28"/>
    <mergeCell ref="U28:V28"/>
    <mergeCell ref="B29:D29"/>
    <mergeCell ref="G29:I29"/>
    <mergeCell ref="K29:M29"/>
    <mergeCell ref="O29:Q29"/>
    <mergeCell ref="S29:U29"/>
    <mergeCell ref="D25:E25"/>
    <mergeCell ref="I25:J25"/>
    <mergeCell ref="M25:N25"/>
    <mergeCell ref="Q25:R25"/>
    <mergeCell ref="U25:V25"/>
    <mergeCell ref="Q27:R27"/>
    <mergeCell ref="U27:V27"/>
    <mergeCell ref="U26:V26"/>
    <mergeCell ref="D24:E24"/>
    <mergeCell ref="I24:J24"/>
    <mergeCell ref="M24:N24"/>
    <mergeCell ref="Q24:R24"/>
    <mergeCell ref="U24:V24"/>
    <mergeCell ref="I27:J27"/>
    <mergeCell ref="M27:N27"/>
    <mergeCell ref="U19:V19"/>
    <mergeCell ref="D23:E23"/>
    <mergeCell ref="I19:J19"/>
    <mergeCell ref="I20:J20"/>
    <mergeCell ref="I21:J21"/>
    <mergeCell ref="I22:J22"/>
    <mergeCell ref="I23:J23"/>
    <mergeCell ref="M19:N19"/>
    <mergeCell ref="M20:N20"/>
    <mergeCell ref="M21:N21"/>
    <mergeCell ref="Q19:R19"/>
    <mergeCell ref="Q20:R20"/>
    <mergeCell ref="Q21:R21"/>
    <mergeCell ref="Q22:R22"/>
    <mergeCell ref="Q23:R23"/>
    <mergeCell ref="M22:N22"/>
    <mergeCell ref="M23:N23"/>
    <mergeCell ref="U20:V20"/>
    <mergeCell ref="U21:V21"/>
    <mergeCell ref="D18:E18"/>
    <mergeCell ref="I18:J18"/>
    <mergeCell ref="M18:N18"/>
    <mergeCell ref="Q18:R18"/>
    <mergeCell ref="U18:V18"/>
    <mergeCell ref="I16:J16"/>
    <mergeCell ref="M16:N16"/>
    <mergeCell ref="Q16:R16"/>
    <mergeCell ref="U16:V16"/>
    <mergeCell ref="B17:D17"/>
    <mergeCell ref="G17:I17"/>
    <mergeCell ref="K17:M17"/>
    <mergeCell ref="O17:Q17"/>
    <mergeCell ref="S17:U17"/>
    <mergeCell ref="I15:J15"/>
    <mergeCell ref="M15:N15"/>
    <mergeCell ref="Q15:R15"/>
    <mergeCell ref="U15:V15"/>
    <mergeCell ref="U14:V14"/>
    <mergeCell ref="D13:E13"/>
    <mergeCell ref="I13:J13"/>
    <mergeCell ref="M13:N13"/>
    <mergeCell ref="Q13:R13"/>
    <mergeCell ref="U13:V13"/>
    <mergeCell ref="B14:R14"/>
    <mergeCell ref="D12:E12"/>
    <mergeCell ref="I12:J12"/>
    <mergeCell ref="M12:N12"/>
    <mergeCell ref="Q12:R12"/>
    <mergeCell ref="U12:V12"/>
    <mergeCell ref="D11:E11"/>
    <mergeCell ref="I11:J11"/>
    <mergeCell ref="M11:N11"/>
    <mergeCell ref="Q11:R11"/>
    <mergeCell ref="U11:V11"/>
    <mergeCell ref="D10:E10"/>
    <mergeCell ref="I10:J10"/>
    <mergeCell ref="M10:N10"/>
    <mergeCell ref="Q10:R10"/>
    <mergeCell ref="U10:V10"/>
    <mergeCell ref="D9:E9"/>
    <mergeCell ref="I9:J9"/>
    <mergeCell ref="M9:N9"/>
    <mergeCell ref="Q9:R9"/>
    <mergeCell ref="U9:V9"/>
    <mergeCell ref="D8:E8"/>
    <mergeCell ref="I8:J8"/>
    <mergeCell ref="M8:N8"/>
    <mergeCell ref="Q8:R8"/>
    <mergeCell ref="U8:V8"/>
    <mergeCell ref="D7:E7"/>
    <mergeCell ref="I7:J7"/>
    <mergeCell ref="M7:N7"/>
    <mergeCell ref="Q7:R7"/>
    <mergeCell ref="U7:V7"/>
    <mergeCell ref="D6:E6"/>
    <mergeCell ref="I6:J6"/>
    <mergeCell ref="M6:N6"/>
    <mergeCell ref="Q6:R6"/>
    <mergeCell ref="U6:V6"/>
    <mergeCell ref="B5:D5"/>
    <mergeCell ref="G5:I5"/>
    <mergeCell ref="K5:M5"/>
    <mergeCell ref="O5:Q5"/>
    <mergeCell ref="S5:U5"/>
    <mergeCell ref="T2:V2"/>
    <mergeCell ref="B3:C3"/>
    <mergeCell ref="D3:G3"/>
    <mergeCell ref="I3:L3"/>
    <mergeCell ref="M3:P3"/>
    <mergeCell ref="Q3:S3"/>
    <mergeCell ref="T3:V3"/>
    <mergeCell ref="B2:C2"/>
    <mergeCell ref="D2:G2"/>
    <mergeCell ref="I2:L2"/>
    <mergeCell ref="M2:P2"/>
    <mergeCell ref="Q2:S2"/>
  </mergeCells>
  <phoneticPr fontId="2"/>
  <conditionalFormatting sqref="D7:F7">
    <cfRule type="cellIs" dxfId="466" priority="111" operator="greaterThan">
      <formula>$C$7</formula>
    </cfRule>
  </conditionalFormatting>
  <conditionalFormatting sqref="D8:F8">
    <cfRule type="cellIs" dxfId="465" priority="110" operator="greaterThan">
      <formula>$C$8</formula>
    </cfRule>
  </conditionalFormatting>
  <conditionalFormatting sqref="D9:F9">
    <cfRule type="cellIs" dxfId="464" priority="109" operator="greaterThan">
      <formula>$C$9</formula>
    </cfRule>
  </conditionalFormatting>
  <conditionalFormatting sqref="D10:F10">
    <cfRule type="cellIs" dxfId="463" priority="108" operator="greaterThan">
      <formula>$C$10</formula>
    </cfRule>
  </conditionalFormatting>
  <conditionalFormatting sqref="D11:F11">
    <cfRule type="cellIs" dxfId="462" priority="107" operator="greaterThan">
      <formula>$C$11</formula>
    </cfRule>
  </conditionalFormatting>
  <conditionalFormatting sqref="D12:F12">
    <cfRule type="cellIs" dxfId="461" priority="106" operator="greaterThan">
      <formula>$C$12</formula>
    </cfRule>
  </conditionalFormatting>
  <conditionalFormatting sqref="D13:F13">
    <cfRule type="expression" dxfId="460" priority="104" stopIfTrue="1">
      <formula>AND($D$7:$E$12=0)</formula>
    </cfRule>
    <cfRule type="cellIs" dxfId="459" priority="105" stopIfTrue="1" operator="greaterThan">
      <formula>$C$13</formula>
    </cfRule>
  </conditionalFormatting>
  <conditionalFormatting sqref="I7">
    <cfRule type="cellIs" dxfId="458" priority="103" operator="greaterThan">
      <formula>$H$7</formula>
    </cfRule>
  </conditionalFormatting>
  <conditionalFormatting sqref="I8">
    <cfRule type="cellIs" dxfId="457" priority="102" operator="greaterThan">
      <formula>$H$8</formula>
    </cfRule>
  </conditionalFormatting>
  <conditionalFormatting sqref="I9">
    <cfRule type="cellIs" dxfId="456" priority="101" operator="greaterThan">
      <formula>$H$9</formula>
    </cfRule>
  </conditionalFormatting>
  <conditionalFormatting sqref="I10">
    <cfRule type="cellIs" dxfId="455" priority="100" operator="greaterThan">
      <formula>$H$10</formula>
    </cfRule>
  </conditionalFormatting>
  <conditionalFormatting sqref="I11">
    <cfRule type="cellIs" dxfId="454" priority="99" operator="greaterThan">
      <formula>$H$11</formula>
    </cfRule>
  </conditionalFormatting>
  <conditionalFormatting sqref="I12">
    <cfRule type="cellIs" dxfId="453" priority="98" operator="greaterThan">
      <formula>$H$12</formula>
    </cfRule>
  </conditionalFormatting>
  <conditionalFormatting sqref="I13:J13">
    <cfRule type="expression" dxfId="452" priority="96" stopIfTrue="1">
      <formula>AND($I$7:$J$12=0)</formula>
    </cfRule>
    <cfRule type="cellIs" dxfId="451" priority="97" stopIfTrue="1" operator="greaterThan">
      <formula>$H$13</formula>
    </cfRule>
  </conditionalFormatting>
  <conditionalFormatting sqref="M7">
    <cfRule type="cellIs" dxfId="450" priority="95" operator="greaterThan">
      <formula>$L$7</formula>
    </cfRule>
  </conditionalFormatting>
  <conditionalFormatting sqref="M8">
    <cfRule type="cellIs" dxfId="449" priority="94" operator="greaterThan">
      <formula>$L$8</formula>
    </cfRule>
  </conditionalFormatting>
  <conditionalFormatting sqref="M9">
    <cfRule type="cellIs" dxfId="448" priority="93" operator="greaterThan">
      <formula>$L$9</formula>
    </cfRule>
  </conditionalFormatting>
  <conditionalFormatting sqref="M10">
    <cfRule type="cellIs" dxfId="447" priority="92" operator="greaterThan">
      <formula>$L$10</formula>
    </cfRule>
  </conditionalFormatting>
  <conditionalFormatting sqref="M11">
    <cfRule type="cellIs" dxfId="446" priority="91" operator="greaterThan">
      <formula>$L$11</formula>
    </cfRule>
  </conditionalFormatting>
  <conditionalFormatting sqref="M12">
    <cfRule type="cellIs" dxfId="445" priority="90" operator="greaterThan">
      <formula>$L$12</formula>
    </cfRule>
  </conditionalFormatting>
  <conditionalFormatting sqref="M13:N13">
    <cfRule type="expression" dxfId="444" priority="88" stopIfTrue="1">
      <formula>AND($M$7:$N$12=0)</formula>
    </cfRule>
    <cfRule type="cellIs" dxfId="443" priority="89" stopIfTrue="1" operator="greaterThan">
      <formula>$L$13</formula>
    </cfRule>
  </conditionalFormatting>
  <conditionalFormatting sqref="Q7">
    <cfRule type="cellIs" dxfId="442" priority="87" operator="greaterThan">
      <formula>$P$7</formula>
    </cfRule>
  </conditionalFormatting>
  <conditionalFormatting sqref="Q8:R8">
    <cfRule type="cellIs" dxfId="441" priority="86" operator="greaterThan">
      <formula>$P$8</formula>
    </cfRule>
  </conditionalFormatting>
  <conditionalFormatting sqref="Q9:R9">
    <cfRule type="cellIs" dxfId="440" priority="85" operator="greaterThan">
      <formula>$P$9</formula>
    </cfRule>
  </conditionalFormatting>
  <conditionalFormatting sqref="Q10:R10">
    <cfRule type="cellIs" dxfId="439" priority="84" operator="greaterThan">
      <formula>$P$10</formula>
    </cfRule>
  </conditionalFormatting>
  <conditionalFormatting sqref="Q11:R11">
    <cfRule type="cellIs" dxfId="438" priority="83" operator="greaterThan">
      <formula>$P$11</formula>
    </cfRule>
  </conditionalFormatting>
  <conditionalFormatting sqref="Q12:R12">
    <cfRule type="cellIs" dxfId="437" priority="82" operator="greaterThan">
      <formula>$P$12</formula>
    </cfRule>
  </conditionalFormatting>
  <conditionalFormatting sqref="Q13:R13">
    <cfRule type="expression" dxfId="436" priority="80" stopIfTrue="1">
      <formula>AND($Q$7:$R$12=0)</formula>
    </cfRule>
    <cfRule type="cellIs" dxfId="435" priority="81" stopIfTrue="1" operator="greaterThan">
      <formula>$P$13</formula>
    </cfRule>
  </conditionalFormatting>
  <conditionalFormatting sqref="U7">
    <cfRule type="cellIs" dxfId="434" priority="79" operator="greaterThan">
      <formula>$T$7</formula>
    </cfRule>
  </conditionalFormatting>
  <conditionalFormatting sqref="U8:V8">
    <cfRule type="cellIs" dxfId="433" priority="78" operator="greaterThan">
      <formula>$T$8</formula>
    </cfRule>
  </conditionalFormatting>
  <conditionalFormatting sqref="U9:V9">
    <cfRule type="cellIs" dxfId="432" priority="77" operator="greaterThan">
      <formula>$T$9</formula>
    </cfRule>
  </conditionalFormatting>
  <conditionalFormatting sqref="U10:V10">
    <cfRule type="cellIs" dxfId="431" priority="76" operator="greaterThan">
      <formula>$T$10</formula>
    </cfRule>
  </conditionalFormatting>
  <conditionalFormatting sqref="U11:V11">
    <cfRule type="cellIs" dxfId="430" priority="75" operator="greaterThan">
      <formula>$T$11</formula>
    </cfRule>
  </conditionalFormatting>
  <conditionalFormatting sqref="U12:V12">
    <cfRule type="cellIs" dxfId="429" priority="74" operator="greaterThan">
      <formula>$T$12</formula>
    </cfRule>
  </conditionalFormatting>
  <conditionalFormatting sqref="U13:V13">
    <cfRule type="expression" dxfId="428" priority="72" stopIfTrue="1">
      <formula>AND($U$7:$V$12=0)</formula>
    </cfRule>
    <cfRule type="cellIs" dxfId="427" priority="73" stopIfTrue="1" operator="greaterThan">
      <formula>$T$13</formula>
    </cfRule>
  </conditionalFormatting>
  <conditionalFormatting sqref="U14:V14">
    <cfRule type="cellIs" dxfId="426" priority="71" stopIfTrue="1" operator="greaterThan">
      <formula>$T$14</formula>
    </cfRule>
  </conditionalFormatting>
  <conditionalFormatting sqref="U14:V14">
    <cfRule type="expression" dxfId="425" priority="70" stopIfTrue="1">
      <formula>AND($D$7:$E$12=0,$I$7:$J$12=0,$M$7:$N$12=0,$Q$7:$R$12=0,$U$7:$V$12=0)</formula>
    </cfRule>
  </conditionalFormatting>
  <conditionalFormatting sqref="D19:F19">
    <cfRule type="cellIs" dxfId="424" priority="69" operator="greaterThan">
      <formula>$C$19</formula>
    </cfRule>
  </conditionalFormatting>
  <conditionalFormatting sqref="D20:F20">
    <cfRule type="cellIs" dxfId="423" priority="68" operator="greaterThan">
      <formula>$C$20</formula>
    </cfRule>
  </conditionalFormatting>
  <conditionalFormatting sqref="D21:F21">
    <cfRule type="cellIs" dxfId="422" priority="67" operator="greaterThan">
      <formula>$C$21</formula>
    </cfRule>
  </conditionalFormatting>
  <conditionalFormatting sqref="D22:F22">
    <cfRule type="cellIs" dxfId="421" priority="66" operator="greaterThan">
      <formula>$C$22</formula>
    </cfRule>
  </conditionalFormatting>
  <conditionalFormatting sqref="D23:F23">
    <cfRule type="cellIs" dxfId="420" priority="65" operator="greaterThan">
      <formula>$C$23</formula>
    </cfRule>
  </conditionalFormatting>
  <conditionalFormatting sqref="D24:F24">
    <cfRule type="cellIs" dxfId="419" priority="64" operator="greaterThan">
      <formula>$C$24</formula>
    </cfRule>
  </conditionalFormatting>
  <conditionalFormatting sqref="D25:F25">
    <cfRule type="expression" dxfId="418" priority="62" stopIfTrue="1">
      <formula>AND($D$19:$E$24=0)</formula>
    </cfRule>
    <cfRule type="cellIs" dxfId="417" priority="63" stopIfTrue="1" operator="greaterThan">
      <formula>$C$25</formula>
    </cfRule>
  </conditionalFormatting>
  <conditionalFormatting sqref="I19">
    <cfRule type="cellIs" dxfId="416" priority="61" operator="greaterThan">
      <formula>$H$19</formula>
    </cfRule>
  </conditionalFormatting>
  <conditionalFormatting sqref="I20">
    <cfRule type="cellIs" dxfId="415" priority="60" operator="greaterThan">
      <formula>$H$20</formula>
    </cfRule>
  </conditionalFormatting>
  <conditionalFormatting sqref="I21">
    <cfRule type="cellIs" dxfId="414" priority="59" operator="greaterThan">
      <formula>$H$21</formula>
    </cfRule>
  </conditionalFormatting>
  <conditionalFormatting sqref="I22">
    <cfRule type="cellIs" dxfId="413" priority="58" operator="greaterThan">
      <formula>$H$22</formula>
    </cfRule>
  </conditionalFormatting>
  <conditionalFormatting sqref="I23">
    <cfRule type="cellIs" dxfId="412" priority="57" operator="greaterThan">
      <formula>$H$23</formula>
    </cfRule>
  </conditionalFormatting>
  <conditionalFormatting sqref="I24">
    <cfRule type="cellIs" dxfId="411" priority="56" operator="greaterThan">
      <formula>$H$24</formula>
    </cfRule>
  </conditionalFormatting>
  <conditionalFormatting sqref="I25:J25">
    <cfRule type="expression" dxfId="410" priority="54" stopIfTrue="1">
      <formula>AND($I$19:$J$24=0)</formula>
    </cfRule>
    <cfRule type="cellIs" dxfId="409" priority="55" stopIfTrue="1" operator="greaterThan">
      <formula>$H$25</formula>
    </cfRule>
  </conditionalFormatting>
  <conditionalFormatting sqref="M19">
    <cfRule type="cellIs" dxfId="408" priority="53" operator="greaterThan">
      <formula>$L$19</formula>
    </cfRule>
  </conditionalFormatting>
  <conditionalFormatting sqref="M20">
    <cfRule type="cellIs" dxfId="407" priority="52" operator="greaterThan">
      <formula>$L$20</formula>
    </cfRule>
  </conditionalFormatting>
  <conditionalFormatting sqref="M21">
    <cfRule type="cellIs" dxfId="406" priority="51" operator="greaterThan">
      <formula>$L$21</formula>
    </cfRule>
  </conditionalFormatting>
  <conditionalFormatting sqref="M22">
    <cfRule type="cellIs" dxfId="405" priority="50" operator="greaterThan">
      <formula>$L$22</formula>
    </cfRule>
  </conditionalFormatting>
  <conditionalFormatting sqref="M23">
    <cfRule type="cellIs" dxfId="404" priority="49" operator="greaterThan">
      <formula>$L$23</formula>
    </cfRule>
  </conditionalFormatting>
  <conditionalFormatting sqref="M24">
    <cfRule type="cellIs" dxfId="403" priority="48" operator="greaterThan">
      <formula>$L$24</formula>
    </cfRule>
  </conditionalFormatting>
  <conditionalFormatting sqref="M25:N25">
    <cfRule type="expression" dxfId="402" priority="46" stopIfTrue="1">
      <formula>AND($M$19:$N$24=0)</formula>
    </cfRule>
    <cfRule type="cellIs" dxfId="401" priority="47" stopIfTrue="1" operator="greaterThan">
      <formula>$L$25</formula>
    </cfRule>
  </conditionalFormatting>
  <conditionalFormatting sqref="Q19">
    <cfRule type="cellIs" dxfId="400" priority="45" operator="greaterThan">
      <formula>$P$19</formula>
    </cfRule>
  </conditionalFormatting>
  <conditionalFormatting sqref="Q20:R20">
    <cfRule type="cellIs" dxfId="399" priority="44" operator="greaterThan">
      <formula>$P$20</formula>
    </cfRule>
  </conditionalFormatting>
  <conditionalFormatting sqref="Q21:R21">
    <cfRule type="cellIs" dxfId="398" priority="43" operator="greaterThan">
      <formula>$P$21</formula>
    </cfRule>
  </conditionalFormatting>
  <conditionalFormatting sqref="Q22:R22">
    <cfRule type="cellIs" dxfId="397" priority="42" operator="greaterThan">
      <formula>$P$22</formula>
    </cfRule>
  </conditionalFormatting>
  <conditionalFormatting sqref="Q23:R23">
    <cfRule type="cellIs" dxfId="396" priority="41" operator="greaterThan">
      <formula>$P$23</formula>
    </cfRule>
  </conditionalFormatting>
  <conditionalFormatting sqref="Q24:R24">
    <cfRule type="cellIs" dxfId="395" priority="40" operator="greaterThan">
      <formula>$P$24</formula>
    </cfRule>
  </conditionalFormatting>
  <conditionalFormatting sqref="Q25:R25">
    <cfRule type="expression" dxfId="394" priority="38" stopIfTrue="1">
      <formula>AND($Q$19:$R$24=0)</formula>
    </cfRule>
    <cfRule type="cellIs" dxfId="393" priority="39" stopIfTrue="1" operator="greaterThan">
      <formula>$P$25</formula>
    </cfRule>
  </conditionalFormatting>
  <conditionalFormatting sqref="U19">
    <cfRule type="cellIs" dxfId="392" priority="37" operator="greaterThan">
      <formula>$T$19</formula>
    </cfRule>
  </conditionalFormatting>
  <conditionalFormatting sqref="U20:V20">
    <cfRule type="cellIs" dxfId="391" priority="36" operator="greaterThan">
      <formula>$T$20</formula>
    </cfRule>
  </conditionalFormatting>
  <conditionalFormatting sqref="U21:V21">
    <cfRule type="cellIs" dxfId="390" priority="35" operator="greaterThan">
      <formula>$T$21</formula>
    </cfRule>
  </conditionalFormatting>
  <conditionalFormatting sqref="U22:V22">
    <cfRule type="cellIs" dxfId="389" priority="34" operator="greaterThan">
      <formula>$T$22</formula>
    </cfRule>
  </conditionalFormatting>
  <conditionalFormatting sqref="U23:V23">
    <cfRule type="cellIs" dxfId="388" priority="33" operator="greaterThan">
      <formula>$T$23</formula>
    </cfRule>
  </conditionalFormatting>
  <conditionalFormatting sqref="U24:V24">
    <cfRule type="cellIs" dxfId="387" priority="32" operator="greaterThan">
      <formula>$T$24</formula>
    </cfRule>
  </conditionalFormatting>
  <conditionalFormatting sqref="U25:V25">
    <cfRule type="expression" dxfId="386" priority="30" stopIfTrue="1">
      <formula>AND($U$19:$V$24=0)</formula>
    </cfRule>
    <cfRule type="cellIs" dxfId="385" priority="31" stopIfTrue="1" operator="greaterThan">
      <formula>$T$25</formula>
    </cfRule>
  </conditionalFormatting>
  <conditionalFormatting sqref="U26:V26">
    <cfRule type="cellIs" dxfId="384" priority="29" stopIfTrue="1" operator="greaterThan">
      <formula>$T$26</formula>
    </cfRule>
  </conditionalFormatting>
  <conditionalFormatting sqref="U26:V26">
    <cfRule type="expression" dxfId="383" priority="28" stopIfTrue="1">
      <formula>AND($D$19:$E$24=0,$I$19:$J$24=0,$M$19:$N$24=0,$Q$19:$R$24=0,$U$19:$V$24=0)</formula>
    </cfRule>
  </conditionalFormatting>
  <conditionalFormatting sqref="D31:F31">
    <cfRule type="cellIs" dxfId="382" priority="27" operator="greaterThan">
      <formula>$C$31</formula>
    </cfRule>
  </conditionalFormatting>
  <conditionalFormatting sqref="D32:F32">
    <cfRule type="cellIs" dxfId="381" priority="26" operator="greaterThan">
      <formula>$C$32</formula>
    </cfRule>
  </conditionalFormatting>
  <conditionalFormatting sqref="D33:F33">
    <cfRule type="cellIs" dxfId="380" priority="25" operator="greaterThan">
      <formula>$C$33</formula>
    </cfRule>
  </conditionalFormatting>
  <conditionalFormatting sqref="D34:F34">
    <cfRule type="expression" dxfId="379" priority="23" stopIfTrue="1">
      <formula>AND($D$31:$E$33=0)</formula>
    </cfRule>
    <cfRule type="cellIs" dxfId="378" priority="24" stopIfTrue="1" operator="greaterThan">
      <formula>$C$34</formula>
    </cfRule>
  </conditionalFormatting>
  <conditionalFormatting sqref="I34:J34">
    <cfRule type="expression" dxfId="377" priority="21" stopIfTrue="1">
      <formula>AND($I$31:$J$33=0)</formula>
    </cfRule>
    <cfRule type="cellIs" dxfId="376" priority="22" stopIfTrue="1" operator="greaterThan">
      <formula>$H$34</formula>
    </cfRule>
  </conditionalFormatting>
  <conditionalFormatting sqref="I31:J31">
    <cfRule type="cellIs" dxfId="375" priority="20" operator="greaterThan">
      <formula>$H$31</formula>
    </cfRule>
  </conditionalFormatting>
  <conditionalFormatting sqref="I32:J32">
    <cfRule type="cellIs" dxfId="374" priority="19" operator="greaterThan">
      <formula>$H$32</formula>
    </cfRule>
  </conditionalFormatting>
  <conditionalFormatting sqref="I33:J33">
    <cfRule type="cellIs" dxfId="373" priority="18" operator="greaterThan">
      <formula>$H$33</formula>
    </cfRule>
  </conditionalFormatting>
  <conditionalFormatting sqref="M34:N34">
    <cfRule type="expression" dxfId="372" priority="16" stopIfTrue="1">
      <formula>AND($M$31:$N$33=0)</formula>
    </cfRule>
    <cfRule type="cellIs" dxfId="371" priority="17" stopIfTrue="1" operator="greaterThan">
      <formula>$L$34</formula>
    </cfRule>
  </conditionalFormatting>
  <conditionalFormatting sqref="M31:N31">
    <cfRule type="cellIs" dxfId="370" priority="15" operator="greaterThan">
      <formula>$L$31</formula>
    </cfRule>
  </conditionalFormatting>
  <conditionalFormatting sqref="M32:N32">
    <cfRule type="cellIs" dxfId="369" priority="14" operator="greaterThan">
      <formula>$L$32</formula>
    </cfRule>
  </conditionalFormatting>
  <conditionalFormatting sqref="M33:N33">
    <cfRule type="cellIs" dxfId="368" priority="13" operator="greaterThan">
      <formula>$L$33</formula>
    </cfRule>
  </conditionalFormatting>
  <conditionalFormatting sqref="Q34:R34">
    <cfRule type="expression" dxfId="367" priority="11" stopIfTrue="1">
      <formula>AND($Q$31:$R$33=0)</formula>
    </cfRule>
    <cfRule type="cellIs" dxfId="366" priority="12" stopIfTrue="1" operator="greaterThan">
      <formula>$P$34</formula>
    </cfRule>
  </conditionalFormatting>
  <conditionalFormatting sqref="Q31:R31">
    <cfRule type="cellIs" dxfId="365" priority="10" operator="greaterThan">
      <formula>$P$31</formula>
    </cfRule>
  </conditionalFormatting>
  <conditionalFormatting sqref="Q32:R32">
    <cfRule type="cellIs" dxfId="364" priority="9" operator="greaterThan">
      <formula>$P$32</formula>
    </cfRule>
  </conditionalFormatting>
  <conditionalFormatting sqref="Q33:R33">
    <cfRule type="cellIs" dxfId="363" priority="8" operator="greaterThan">
      <formula>$P$33</formula>
    </cfRule>
  </conditionalFormatting>
  <conditionalFormatting sqref="U34:V34">
    <cfRule type="expression" dxfId="362" priority="6" stopIfTrue="1">
      <formula>AND($U$31:$V$33=0)</formula>
    </cfRule>
    <cfRule type="cellIs" dxfId="361" priority="7" stopIfTrue="1" operator="greaterThan">
      <formula>$T$34</formula>
    </cfRule>
  </conditionalFormatting>
  <conditionalFormatting sqref="U35:V35">
    <cfRule type="cellIs" dxfId="360" priority="5" stopIfTrue="1" operator="greaterThan">
      <formula>$T$35</formula>
    </cfRule>
  </conditionalFormatting>
  <conditionalFormatting sqref="U35:V35">
    <cfRule type="expression" dxfId="359" priority="4" stopIfTrue="1">
      <formula>AND($D$31:$E$33=0,$I$31:$J$33=0,$M$31:$N$33=0,$Q$31:$R$33=0,$U$31:$V$33=0)</formula>
    </cfRule>
  </conditionalFormatting>
  <conditionalFormatting sqref="U31:V31">
    <cfRule type="cellIs" dxfId="358" priority="3" operator="greaterThan">
      <formula>$T$31</formula>
    </cfRule>
  </conditionalFormatting>
  <conditionalFormatting sqref="U32:V32">
    <cfRule type="cellIs" dxfId="357" priority="2" operator="greaterThan">
      <formula>$T$32</formula>
    </cfRule>
  </conditionalFormatting>
  <conditionalFormatting sqref="U33:V33">
    <cfRule type="cellIs" dxfId="356" priority="1" operator="greaterThan">
      <formula>$T$33</formula>
    </cfRule>
  </conditionalFormatting>
  <dataValidations count="1">
    <dataValidation type="custom" allowBlank="1" showInputMessage="1" sqref="B3:C3">
      <formula1>#REF!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12" scale="97" orientation="landscape" r:id="rId1"/>
  <headerFooter alignWithMargins="0">
    <oddHeader>&amp;R令和５年４月現在</oddHeader>
    <oddFooter>&amp;C&amp;9株式会社&amp;"ＭＳ Ｐゴシック,太字"&amp;12宮日サービスセンター&amp;R&amp;9〒880-0812　&amp;10宮崎市高千穂通２丁目５番２５号&amp;9　　TEL 0985-24-6541 / FAX 0985-24-6570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V38"/>
  <sheetViews>
    <sheetView showGridLines="0" view="pageLayout" zoomScaleNormal="100" zoomScaleSheetLayoutView="100" workbookViewId="0">
      <selection activeCell="B3" sqref="B3:C3"/>
    </sheetView>
  </sheetViews>
  <sheetFormatPr defaultRowHeight="13.5"/>
  <cols>
    <col min="1" max="1" width="4" style="1" bestFit="1" customWidth="1"/>
    <col min="2" max="2" width="12.625" style="1" customWidth="1"/>
    <col min="3" max="3" width="8.75" style="1" customWidth="1"/>
    <col min="4" max="5" width="6.375" style="1" customWidth="1"/>
    <col min="6" max="6" width="6.375" style="1" hidden="1" customWidth="1"/>
    <col min="7" max="7" width="12.5" style="1" customWidth="1"/>
    <col min="8" max="8" width="8.75" style="1" customWidth="1"/>
    <col min="9" max="10" width="6.375" style="1" customWidth="1"/>
    <col min="11" max="11" width="12.5" style="1" customWidth="1"/>
    <col min="12" max="12" width="8.75" style="1" customWidth="1"/>
    <col min="13" max="14" width="6.375" style="1" customWidth="1"/>
    <col min="15" max="15" width="12.5" style="1" customWidth="1"/>
    <col min="16" max="16" width="8.75" style="1" customWidth="1"/>
    <col min="17" max="18" width="6.375" style="1" customWidth="1"/>
    <col min="19" max="19" width="12.5" style="1" customWidth="1"/>
    <col min="20" max="20" width="8.75" style="1" customWidth="1"/>
    <col min="21" max="22" width="6.375" style="1" customWidth="1"/>
    <col min="23" max="16384" width="9" style="1"/>
  </cols>
  <sheetData>
    <row r="1" spans="1:22" ht="6" customHeight="1"/>
    <row r="2" spans="1:22" ht="15.75" customHeight="1">
      <c r="B2" s="117" t="s">
        <v>22</v>
      </c>
      <c r="C2" s="117"/>
      <c r="D2" s="118" t="s">
        <v>41</v>
      </c>
      <c r="E2" s="119"/>
      <c r="F2" s="119"/>
      <c r="G2" s="120"/>
      <c r="H2" s="57" t="s">
        <v>23</v>
      </c>
      <c r="I2" s="118" t="s">
        <v>162</v>
      </c>
      <c r="J2" s="119"/>
      <c r="K2" s="119"/>
      <c r="L2" s="120"/>
      <c r="M2" s="118" t="s">
        <v>24</v>
      </c>
      <c r="N2" s="119"/>
      <c r="O2" s="119"/>
      <c r="P2" s="120"/>
      <c r="Q2" s="118" t="s">
        <v>42</v>
      </c>
      <c r="R2" s="119"/>
      <c r="S2" s="120"/>
      <c r="T2" s="118" t="s">
        <v>25</v>
      </c>
      <c r="U2" s="119"/>
      <c r="V2" s="120"/>
    </row>
    <row r="3" spans="1:22" ht="35.25" customHeight="1">
      <c r="B3" s="138"/>
      <c r="C3" s="138"/>
      <c r="D3" s="123" t="str">
        <f>IF(AND(SUM(宮崎市②!U35,都城市!U35,延岡市!U36,日南・串間!U38,'日向市 ･東臼杵･西臼杵郡'!U38,小林・えびの!U38,西都・児湯!U38,'北諸･西諸・東諸県郡 '!U38)=0),"",SUM(宮崎市②!U35,都城市!U35,延岡市!U36,日南・串間!U38,'日向市 ･東臼杵･西臼杵郡'!U38,小林・えびの!U38,西都・児湯!U38,'北諸･西諸・東諸県郡 '!U38))</f>
        <v/>
      </c>
      <c r="E3" s="124"/>
      <c r="F3" s="124"/>
      <c r="G3" s="125"/>
      <c r="H3" s="90"/>
      <c r="I3" s="132"/>
      <c r="J3" s="133"/>
      <c r="K3" s="133"/>
      <c r="L3" s="134"/>
      <c r="M3" s="132"/>
      <c r="N3" s="133"/>
      <c r="O3" s="133"/>
      <c r="P3" s="134"/>
      <c r="Q3" s="135"/>
      <c r="R3" s="136"/>
      <c r="S3" s="137"/>
      <c r="T3" s="135"/>
      <c r="U3" s="136"/>
      <c r="V3" s="137"/>
    </row>
    <row r="4" spans="1:22" ht="39.75" customHeight="1">
      <c r="B4" s="16" t="s">
        <v>131</v>
      </c>
    </row>
    <row r="5" spans="1:22" ht="21" customHeight="1">
      <c r="A5" s="2"/>
      <c r="B5" s="118" t="s">
        <v>0</v>
      </c>
      <c r="C5" s="119"/>
      <c r="D5" s="120"/>
      <c r="E5" s="89" t="str">
        <f>+IF(COUNTIF(D7:E11,"&gt;0"),COUNTIF(D7:E11,"&gt;0"),"")</f>
        <v/>
      </c>
      <c r="F5" s="99"/>
      <c r="G5" s="118" t="s">
        <v>26</v>
      </c>
      <c r="H5" s="119"/>
      <c r="I5" s="120"/>
      <c r="J5" s="89" t="str">
        <f>+IF(COUNTIF(I7:J11,"&gt;0"),COUNTIF(I7:J11,"&gt;0"),"")</f>
        <v/>
      </c>
      <c r="K5" s="118" t="s">
        <v>27</v>
      </c>
      <c r="L5" s="119"/>
      <c r="M5" s="120"/>
      <c r="N5" s="89" t="str">
        <f>+IF(COUNTIF(M7:N11,"&gt;0"),+COUNTIF(M7:N11,"&gt;0"),"")</f>
        <v/>
      </c>
      <c r="O5" s="118" t="s">
        <v>28</v>
      </c>
      <c r="P5" s="119"/>
      <c r="Q5" s="120"/>
      <c r="R5" s="89" t="str">
        <f>+IF(COUNTIF(Q7:R8,"&gt;0")+COUNTIF(Q11,"&gt;0"),+COUNTIF(Q7:R8,"&gt;0")+COUNTIF(Q11,"&gt;0"),"")</f>
        <v/>
      </c>
      <c r="S5" s="118" t="s">
        <v>3</v>
      </c>
      <c r="T5" s="119"/>
      <c r="U5" s="120"/>
      <c r="V5" s="89" t="str">
        <f>+IF(COUNTIF(U7:V11,"&gt;0"),COUNTIF(U7:V11,"&gt;0"),"")</f>
        <v/>
      </c>
    </row>
    <row r="6" spans="1:22" ht="18" customHeight="1">
      <c r="A6" s="2"/>
      <c r="B6" s="17" t="s">
        <v>132</v>
      </c>
      <c r="C6" s="18" t="s">
        <v>1</v>
      </c>
      <c r="D6" s="121" t="s">
        <v>2</v>
      </c>
      <c r="E6" s="120"/>
      <c r="F6" s="97" t="s">
        <v>192</v>
      </c>
      <c r="G6" s="17" t="s">
        <v>132</v>
      </c>
      <c r="H6" s="18" t="s">
        <v>1</v>
      </c>
      <c r="I6" s="121" t="s">
        <v>2</v>
      </c>
      <c r="J6" s="120"/>
      <c r="K6" s="17" t="s">
        <v>132</v>
      </c>
      <c r="L6" s="18" t="s">
        <v>1</v>
      </c>
      <c r="M6" s="121" t="s">
        <v>2</v>
      </c>
      <c r="N6" s="120"/>
      <c r="O6" s="17" t="s">
        <v>132</v>
      </c>
      <c r="P6" s="18" t="s">
        <v>1</v>
      </c>
      <c r="Q6" s="121" t="s">
        <v>2</v>
      </c>
      <c r="R6" s="120"/>
      <c r="S6" s="17" t="s">
        <v>132</v>
      </c>
      <c r="T6" s="18" t="s">
        <v>1</v>
      </c>
      <c r="U6" s="121" t="s">
        <v>2</v>
      </c>
      <c r="V6" s="120"/>
    </row>
    <row r="7" spans="1:22" ht="18" customHeight="1">
      <c r="A7" s="2"/>
      <c r="B7" s="19" t="s">
        <v>77</v>
      </c>
      <c r="C7" s="13">
        <v>2230</v>
      </c>
      <c r="D7" s="115"/>
      <c r="E7" s="116"/>
      <c r="F7" s="100" t="str">
        <f ca="1">+IF(SUMIF(G7:V7,"（宮）",I7:V7),SUMIF(G7:V7,"（宮）",I7:V7),"")</f>
        <v/>
      </c>
      <c r="G7" s="7" t="s">
        <v>45</v>
      </c>
      <c r="H7" s="85">
        <v>140</v>
      </c>
      <c r="I7" s="115"/>
      <c r="J7" s="116"/>
      <c r="K7" s="7" t="s">
        <v>45</v>
      </c>
      <c r="L7" s="85">
        <v>41</v>
      </c>
      <c r="M7" s="115"/>
      <c r="N7" s="116"/>
      <c r="O7" s="19" t="s">
        <v>77</v>
      </c>
      <c r="P7" s="85">
        <v>700</v>
      </c>
      <c r="Q7" s="115"/>
      <c r="R7" s="116"/>
      <c r="S7" s="7" t="s">
        <v>45</v>
      </c>
      <c r="T7" s="85">
        <v>40</v>
      </c>
      <c r="U7" s="115"/>
      <c r="V7" s="116"/>
    </row>
    <row r="8" spans="1:22" ht="18" customHeight="1">
      <c r="A8" s="2"/>
      <c r="B8" s="19" t="s">
        <v>78</v>
      </c>
      <c r="C8" s="9">
        <v>2085</v>
      </c>
      <c r="D8" s="109"/>
      <c r="E8" s="110"/>
      <c r="F8" s="101" t="str">
        <f ca="1">+IF(SUMIF(G8:V8,"（宮）",I8:V8),SUMIF(G8:V8,"（宮）",I8:V8),"")</f>
        <v/>
      </c>
      <c r="G8" s="7" t="s">
        <v>45</v>
      </c>
      <c r="H8" s="86">
        <v>115</v>
      </c>
      <c r="I8" s="109"/>
      <c r="J8" s="110"/>
      <c r="K8" s="7" t="s">
        <v>45</v>
      </c>
      <c r="L8" s="86">
        <v>31</v>
      </c>
      <c r="M8" s="109"/>
      <c r="N8" s="110"/>
      <c r="O8" s="19" t="s">
        <v>183</v>
      </c>
      <c r="P8" s="86">
        <v>310</v>
      </c>
      <c r="Q8" s="109"/>
      <c r="R8" s="110"/>
      <c r="S8" s="7" t="s">
        <v>45</v>
      </c>
      <c r="T8" s="8">
        <v>35</v>
      </c>
      <c r="U8" s="109"/>
      <c r="V8" s="110"/>
    </row>
    <row r="9" spans="1:22" ht="18" customHeight="1">
      <c r="A9" s="2"/>
      <c r="B9" s="19" t="s">
        <v>79</v>
      </c>
      <c r="C9" s="9">
        <v>1940</v>
      </c>
      <c r="D9" s="109"/>
      <c r="E9" s="110"/>
      <c r="F9" s="101" t="str">
        <f ca="1">+IF(SUMIF(G9:V9,"（宮）",I9:V9),SUMIF(G9:V9,"（宮）",I9:V9),"")</f>
        <v/>
      </c>
      <c r="G9" s="7" t="s">
        <v>45</v>
      </c>
      <c r="H9" s="86">
        <v>130</v>
      </c>
      <c r="I9" s="109"/>
      <c r="J9" s="110"/>
      <c r="K9" s="7" t="s">
        <v>45</v>
      </c>
      <c r="L9" s="86">
        <v>39</v>
      </c>
      <c r="M9" s="109"/>
      <c r="N9" s="110"/>
      <c r="O9" s="12"/>
      <c r="P9" s="86"/>
      <c r="Q9" s="109"/>
      <c r="R9" s="110"/>
      <c r="S9" s="7" t="s">
        <v>45</v>
      </c>
      <c r="T9" s="8">
        <v>55</v>
      </c>
      <c r="U9" s="109"/>
      <c r="V9" s="110"/>
    </row>
    <row r="10" spans="1:22" ht="18" customHeight="1">
      <c r="A10" s="2"/>
      <c r="B10" s="5" t="s">
        <v>80</v>
      </c>
      <c r="C10" s="9">
        <v>400</v>
      </c>
      <c r="D10" s="109"/>
      <c r="E10" s="110"/>
      <c r="F10" s="101" t="str">
        <f ca="1">+IF(SUMIF(G10:V10,"（宮）",I10:V10),SUMIF(G10:V10,"（宮）",I10:V10),"")</f>
        <v/>
      </c>
      <c r="G10" s="7" t="s">
        <v>45</v>
      </c>
      <c r="H10" s="86">
        <v>20</v>
      </c>
      <c r="I10" s="109"/>
      <c r="J10" s="110"/>
      <c r="K10" s="7" t="s">
        <v>45</v>
      </c>
      <c r="L10" s="86">
        <v>6</v>
      </c>
      <c r="M10" s="109"/>
      <c r="N10" s="110"/>
      <c r="O10" s="12"/>
      <c r="P10" s="86"/>
      <c r="Q10" s="109"/>
      <c r="R10" s="110"/>
      <c r="S10" s="7" t="s">
        <v>45</v>
      </c>
      <c r="T10" s="8">
        <v>10</v>
      </c>
      <c r="U10" s="109"/>
      <c r="V10" s="110"/>
    </row>
    <row r="11" spans="1:22" ht="18" customHeight="1">
      <c r="A11" s="2"/>
      <c r="B11" s="61" t="s">
        <v>81</v>
      </c>
      <c r="C11" s="9">
        <v>1305</v>
      </c>
      <c r="D11" s="109"/>
      <c r="E11" s="110"/>
      <c r="F11" s="101" t="str">
        <f ca="1">+IF(SUMIF(G11:V11,"（宮）",I11:V11),SUMIF(G11:V11,"（宮）",I11:V11),"")</f>
        <v/>
      </c>
      <c r="G11" s="7" t="s">
        <v>45</v>
      </c>
      <c r="H11" s="86">
        <v>25</v>
      </c>
      <c r="I11" s="109"/>
      <c r="J11" s="110"/>
      <c r="K11" s="7" t="s">
        <v>45</v>
      </c>
      <c r="L11" s="86">
        <v>10</v>
      </c>
      <c r="M11" s="109"/>
      <c r="N11" s="110"/>
      <c r="O11" s="7" t="s">
        <v>45</v>
      </c>
      <c r="P11" s="86">
        <v>14</v>
      </c>
      <c r="Q11" s="109"/>
      <c r="R11" s="110"/>
      <c r="S11" s="7" t="s">
        <v>45</v>
      </c>
      <c r="T11" s="8">
        <v>15</v>
      </c>
      <c r="U11" s="109"/>
      <c r="V11" s="110"/>
    </row>
    <row r="12" spans="1:22" ht="18" customHeight="1">
      <c r="A12" s="2"/>
      <c r="B12" s="95" t="s">
        <v>191</v>
      </c>
      <c r="C12" s="9"/>
      <c r="D12" s="109"/>
      <c r="E12" s="110"/>
      <c r="F12" s="101"/>
      <c r="G12" s="7"/>
      <c r="H12" s="86"/>
      <c r="I12" s="109"/>
      <c r="J12" s="110"/>
      <c r="K12" s="7"/>
      <c r="L12" s="86"/>
      <c r="M12" s="109"/>
      <c r="N12" s="110"/>
      <c r="O12" s="7"/>
      <c r="P12" s="86"/>
      <c r="Q12" s="109"/>
      <c r="R12" s="110"/>
      <c r="S12" s="7"/>
      <c r="T12" s="8"/>
      <c r="U12" s="109"/>
      <c r="V12" s="110"/>
    </row>
    <row r="13" spans="1:22" ht="18" customHeight="1">
      <c r="A13" s="2"/>
      <c r="B13" s="5"/>
      <c r="C13" s="9"/>
      <c r="D13" s="109"/>
      <c r="E13" s="110"/>
      <c r="F13" s="101"/>
      <c r="G13" s="12"/>
      <c r="H13" s="9"/>
      <c r="I13" s="109"/>
      <c r="J13" s="110"/>
      <c r="K13" s="12"/>
      <c r="L13" s="9"/>
      <c r="M13" s="109"/>
      <c r="N13" s="110"/>
      <c r="O13" s="12"/>
      <c r="P13" s="9"/>
      <c r="Q13" s="109"/>
      <c r="R13" s="110"/>
      <c r="S13" s="7"/>
      <c r="T13" s="8"/>
      <c r="U13" s="109"/>
      <c r="V13" s="110"/>
    </row>
    <row r="14" spans="1:22" ht="18" customHeight="1">
      <c r="A14" s="2"/>
      <c r="B14" s="5"/>
      <c r="C14" s="9"/>
      <c r="D14" s="109"/>
      <c r="E14" s="110"/>
      <c r="F14" s="101"/>
      <c r="G14" s="12"/>
      <c r="H14" s="9"/>
      <c r="I14" s="109"/>
      <c r="J14" s="110"/>
      <c r="K14" s="12"/>
      <c r="L14" s="9"/>
      <c r="M14" s="109"/>
      <c r="N14" s="110"/>
      <c r="O14" s="12"/>
      <c r="P14" s="9"/>
      <c r="Q14" s="109"/>
      <c r="R14" s="110"/>
      <c r="S14" s="12"/>
      <c r="T14" s="8"/>
      <c r="U14" s="109"/>
      <c r="V14" s="110"/>
    </row>
    <row r="15" spans="1:22" ht="18" customHeight="1">
      <c r="A15" s="2"/>
      <c r="B15" s="5"/>
      <c r="C15" s="9"/>
      <c r="D15" s="109"/>
      <c r="E15" s="110"/>
      <c r="F15" s="101"/>
      <c r="G15" s="5"/>
      <c r="H15" s="9"/>
      <c r="I15" s="109"/>
      <c r="J15" s="110"/>
      <c r="K15" s="7"/>
      <c r="L15" s="9"/>
      <c r="M15" s="109"/>
      <c r="N15" s="110"/>
      <c r="O15" s="12"/>
      <c r="P15" s="9"/>
      <c r="Q15" s="109"/>
      <c r="R15" s="110"/>
      <c r="S15" s="7"/>
      <c r="T15" s="8"/>
      <c r="U15" s="109"/>
      <c r="V15" s="110"/>
    </row>
    <row r="16" spans="1:22" ht="18" customHeight="1" thickBot="1">
      <c r="A16" s="2"/>
      <c r="B16" s="56"/>
      <c r="C16" s="53"/>
      <c r="D16" s="109"/>
      <c r="E16" s="110"/>
      <c r="F16" s="105"/>
      <c r="G16" s="51"/>
      <c r="H16" s="53"/>
      <c r="I16" s="109"/>
      <c r="J16" s="110"/>
      <c r="K16" s="51"/>
      <c r="L16" s="53"/>
      <c r="M16" s="109"/>
      <c r="N16" s="110"/>
      <c r="O16" s="51"/>
      <c r="P16" s="53"/>
      <c r="Q16" s="109"/>
      <c r="R16" s="110"/>
      <c r="S16" s="54"/>
      <c r="T16" s="55"/>
      <c r="U16" s="109"/>
      <c r="V16" s="110"/>
    </row>
    <row r="17" spans="1:22" ht="18" customHeight="1" thickTop="1">
      <c r="A17" s="2"/>
      <c r="B17" s="10" t="s">
        <v>21</v>
      </c>
      <c r="C17" s="37">
        <f>SUM(C7:C16)</f>
        <v>7960</v>
      </c>
      <c r="D17" s="139" t="str">
        <f>IF(SUM(D7:D16),SUM(D7:D16),"")</f>
        <v/>
      </c>
      <c r="E17" s="140" t="str">
        <f>IF(SUM(E7:E16),SUM(E7:E16),"")</f>
        <v/>
      </c>
      <c r="F17" s="103"/>
      <c r="G17" s="10" t="s">
        <v>21</v>
      </c>
      <c r="H17" s="65">
        <f>SUM(H7:H16)</f>
        <v>430</v>
      </c>
      <c r="I17" s="139" t="str">
        <f>IF(SUM(I7:I16),SUM(I7:I16),"")</f>
        <v/>
      </c>
      <c r="J17" s="140" t="str">
        <f>IF(SUM(J7:J16),SUM(J7:J16),"")</f>
        <v/>
      </c>
      <c r="K17" s="10" t="s">
        <v>21</v>
      </c>
      <c r="L17" s="65">
        <f>SUM(L7:L16)</f>
        <v>127</v>
      </c>
      <c r="M17" s="139" t="str">
        <f>IF(SUM(M7:M16),SUM(M7:M16),"")</f>
        <v/>
      </c>
      <c r="N17" s="140" t="str">
        <f>IF(SUM(N7:N16),SUM(N7:N16),"")</f>
        <v/>
      </c>
      <c r="O17" s="10" t="s">
        <v>21</v>
      </c>
      <c r="P17" s="65">
        <f>SUM(P7:P16)</f>
        <v>1024</v>
      </c>
      <c r="Q17" s="139" t="str">
        <f>IF(SUM(Q7:Q16),SUM(Q7:Q16),"")</f>
        <v/>
      </c>
      <c r="R17" s="140" t="str">
        <f>IF(SUM(R7:R16),SUM(R7:R16),"")</f>
        <v/>
      </c>
      <c r="S17" s="10" t="s">
        <v>21</v>
      </c>
      <c r="T17" s="37">
        <f>SUM(T7:T16)</f>
        <v>155</v>
      </c>
      <c r="U17" s="139" t="str">
        <f>IF(SUM(U7:U16),SUM(U7:U16),"")</f>
        <v/>
      </c>
      <c r="V17" s="140" t="str">
        <f>IF(SUM(V7:V16),SUM(V7:V16),"")</f>
        <v/>
      </c>
    </row>
    <row r="18" spans="1:22" ht="18" customHeight="1">
      <c r="A18" s="3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75"/>
      <c r="S18" s="10" t="s">
        <v>134</v>
      </c>
      <c r="T18" s="37">
        <f>SUM(C17,H17,L17,N17,P17,T17)</f>
        <v>9696</v>
      </c>
      <c r="U18" s="111" t="str">
        <f>IF(AND(SUM(D17,I17,M17,Q17,U17)=0),"",SUM(D17,I17,M17,Q17,U17))</f>
        <v/>
      </c>
      <c r="V18" s="112"/>
    </row>
    <row r="19" spans="1:22" ht="15" customHeight="1">
      <c r="A19" s="3"/>
      <c r="B19" s="67"/>
      <c r="C19" s="68"/>
      <c r="E19" s="67"/>
      <c r="F19" s="67"/>
      <c r="G19" s="68"/>
      <c r="J19" s="68"/>
      <c r="L19" s="67"/>
      <c r="M19" s="68"/>
    </row>
    <row r="20" spans="1:22" ht="18" customHeight="1">
      <c r="A20" s="3"/>
      <c r="B20" s="144" t="s">
        <v>129</v>
      </c>
      <c r="C20" s="144"/>
      <c r="G20" s="68"/>
      <c r="J20" s="68"/>
      <c r="L20" s="67"/>
      <c r="M20" s="68"/>
    </row>
    <row r="21" spans="1:22" ht="18" customHeight="1">
      <c r="A21" s="3"/>
      <c r="B21" s="144"/>
      <c r="C21" s="144"/>
      <c r="E21" s="67"/>
      <c r="F21" s="67"/>
      <c r="G21" s="68"/>
      <c r="I21" s="67"/>
      <c r="J21" s="68"/>
      <c r="L21" s="67"/>
      <c r="M21" s="68"/>
    </row>
    <row r="22" spans="1:22" ht="21" customHeight="1">
      <c r="A22" s="2"/>
      <c r="B22" s="118" t="s">
        <v>0</v>
      </c>
      <c r="C22" s="119"/>
      <c r="D22" s="120"/>
      <c r="E22" s="89" t="str">
        <f>+IF(COUNTIF(D24:E26,"&gt;0"),COUNTIF(D24:E26,"&gt;0"),"")</f>
        <v/>
      </c>
      <c r="F22" s="99"/>
      <c r="G22" s="118" t="s">
        <v>26</v>
      </c>
      <c r="H22" s="119"/>
      <c r="I22" s="120"/>
      <c r="J22" s="89" t="str">
        <f>+IF(COUNTIF(I24:J26,"&gt;0"),COUNTIF(I24:J26,"&gt;0"),"")</f>
        <v/>
      </c>
      <c r="K22" s="118" t="s">
        <v>27</v>
      </c>
      <c r="L22" s="119"/>
      <c r="M22" s="120"/>
      <c r="N22" s="89" t="str">
        <f>+IF(COUNTIF(M24:N26,"&gt;0"),COUNTIF(M24:N26,"&gt;0"),"")</f>
        <v/>
      </c>
      <c r="O22" s="118" t="s">
        <v>28</v>
      </c>
      <c r="P22" s="119"/>
      <c r="Q22" s="120"/>
      <c r="R22" s="89" t="str">
        <f>+IF(COUNTIF(Q24:R26,"&gt;0"),COUNTIF(Q24:R26,"&gt;0"),"")</f>
        <v/>
      </c>
      <c r="S22" s="118" t="s">
        <v>3</v>
      </c>
      <c r="T22" s="119"/>
      <c r="U22" s="120"/>
      <c r="V22" s="89" t="str">
        <f>+IF(COUNTIF(U24:V26,"&gt;0"),COUNTIF(U24:V26,"&gt;0"),"")</f>
        <v/>
      </c>
    </row>
    <row r="23" spans="1:22" ht="18" customHeight="1">
      <c r="A23" s="2"/>
      <c r="B23" s="17" t="s">
        <v>132</v>
      </c>
      <c r="C23" s="18" t="s">
        <v>1</v>
      </c>
      <c r="D23" s="121" t="s">
        <v>2</v>
      </c>
      <c r="E23" s="120"/>
      <c r="F23" s="97" t="s">
        <v>192</v>
      </c>
      <c r="G23" s="17" t="s">
        <v>132</v>
      </c>
      <c r="H23" s="18" t="s">
        <v>1</v>
      </c>
      <c r="I23" s="121" t="s">
        <v>2</v>
      </c>
      <c r="J23" s="120"/>
      <c r="K23" s="17" t="s">
        <v>132</v>
      </c>
      <c r="L23" s="18" t="s">
        <v>1</v>
      </c>
      <c r="M23" s="121" t="s">
        <v>2</v>
      </c>
      <c r="N23" s="120"/>
      <c r="O23" s="17" t="s">
        <v>132</v>
      </c>
      <c r="P23" s="18" t="s">
        <v>1</v>
      </c>
      <c r="Q23" s="121" t="s">
        <v>2</v>
      </c>
      <c r="R23" s="120"/>
      <c r="S23" s="17" t="s">
        <v>132</v>
      </c>
      <c r="T23" s="18" t="s">
        <v>1</v>
      </c>
      <c r="U23" s="121" t="s">
        <v>2</v>
      </c>
      <c r="V23" s="120"/>
    </row>
    <row r="24" spans="1:22" ht="18" customHeight="1">
      <c r="A24" s="2"/>
      <c r="B24" s="19" t="s">
        <v>96</v>
      </c>
      <c r="C24" s="13">
        <v>2080</v>
      </c>
      <c r="D24" s="109"/>
      <c r="E24" s="110"/>
      <c r="F24" s="101" t="str">
        <f ca="1">+IF(SUMIF(G24:V24,"（宮）",I24:V24),SUMIF(G24:V24,"（宮）",I24:V24),"")</f>
        <v/>
      </c>
      <c r="G24" s="7" t="s">
        <v>45</v>
      </c>
      <c r="H24" s="20">
        <v>90</v>
      </c>
      <c r="I24" s="109"/>
      <c r="J24" s="110"/>
      <c r="K24" s="19" t="s">
        <v>96</v>
      </c>
      <c r="L24" s="20">
        <v>50</v>
      </c>
      <c r="M24" s="109"/>
      <c r="N24" s="110"/>
      <c r="O24" s="19" t="s">
        <v>96</v>
      </c>
      <c r="P24" s="20">
        <v>150</v>
      </c>
      <c r="Q24" s="109"/>
      <c r="R24" s="110"/>
      <c r="S24" s="7" t="s">
        <v>97</v>
      </c>
      <c r="T24" s="20">
        <v>25</v>
      </c>
      <c r="U24" s="109"/>
      <c r="V24" s="110"/>
    </row>
    <row r="25" spans="1:22" ht="18" customHeight="1">
      <c r="A25" s="2"/>
      <c r="B25" s="5" t="s">
        <v>94</v>
      </c>
      <c r="C25" s="9">
        <v>845</v>
      </c>
      <c r="D25" s="109"/>
      <c r="E25" s="110"/>
      <c r="F25" s="101" t="str">
        <f ca="1">+IF(SUMIF(G25:V25,"（宮）",I25:V25),SUMIF(G25:V25,"（宮）",I25:V25),"")</f>
        <v/>
      </c>
      <c r="G25" s="7" t="s">
        <v>45</v>
      </c>
      <c r="H25" s="9">
        <v>55</v>
      </c>
      <c r="I25" s="109"/>
      <c r="J25" s="110"/>
      <c r="K25" s="7" t="s">
        <v>45</v>
      </c>
      <c r="L25" s="9">
        <v>11</v>
      </c>
      <c r="M25" s="109"/>
      <c r="N25" s="110"/>
      <c r="O25" s="7" t="s">
        <v>45</v>
      </c>
      <c r="P25" s="9">
        <v>22</v>
      </c>
      <c r="Q25" s="109"/>
      <c r="R25" s="110"/>
      <c r="S25" s="7" t="s">
        <v>45</v>
      </c>
      <c r="T25" s="8">
        <v>20</v>
      </c>
      <c r="U25" s="109"/>
      <c r="V25" s="110"/>
    </row>
    <row r="26" spans="1:22" ht="18" customHeight="1">
      <c r="A26" s="2"/>
      <c r="B26" s="5" t="s">
        <v>95</v>
      </c>
      <c r="C26" s="9">
        <v>940</v>
      </c>
      <c r="D26" s="109"/>
      <c r="E26" s="110"/>
      <c r="F26" s="101" t="str">
        <f ca="1">+IF(SUMIF(G26:V26,"（宮）",I26:V26),SUMIF(G26:V26,"（宮）",I26:V26),"")</f>
        <v/>
      </c>
      <c r="G26" s="7" t="s">
        <v>45</v>
      </c>
      <c r="H26" s="9">
        <v>45</v>
      </c>
      <c r="I26" s="109"/>
      <c r="J26" s="110"/>
      <c r="K26" s="7" t="s">
        <v>45</v>
      </c>
      <c r="L26" s="9">
        <v>14</v>
      </c>
      <c r="M26" s="109"/>
      <c r="N26" s="110"/>
      <c r="O26" s="7" t="s">
        <v>45</v>
      </c>
      <c r="P26" s="9">
        <v>20</v>
      </c>
      <c r="Q26" s="109"/>
      <c r="R26" s="110"/>
      <c r="S26" s="7" t="s">
        <v>45</v>
      </c>
      <c r="T26" s="8">
        <v>10</v>
      </c>
      <c r="U26" s="109"/>
      <c r="V26" s="110"/>
    </row>
    <row r="27" spans="1:22" ht="18" customHeight="1">
      <c r="A27" s="2"/>
      <c r="B27" s="5"/>
      <c r="C27" s="9"/>
      <c r="D27" s="109"/>
      <c r="E27" s="110"/>
      <c r="F27" s="101"/>
      <c r="G27" s="5"/>
      <c r="H27" s="9"/>
      <c r="I27" s="109"/>
      <c r="J27" s="110"/>
      <c r="K27" s="12"/>
      <c r="L27" s="9"/>
      <c r="M27" s="109"/>
      <c r="N27" s="110"/>
      <c r="O27" s="12"/>
      <c r="P27" s="9"/>
      <c r="Q27" s="109"/>
      <c r="R27" s="110"/>
      <c r="S27" s="7"/>
      <c r="T27" s="8"/>
      <c r="U27" s="109"/>
      <c r="V27" s="110"/>
    </row>
    <row r="28" spans="1:22" ht="18" customHeight="1">
      <c r="A28" s="2"/>
      <c r="B28" s="5"/>
      <c r="C28" s="9"/>
      <c r="D28" s="109"/>
      <c r="E28" s="110"/>
      <c r="F28" s="101"/>
      <c r="G28" s="12"/>
      <c r="H28" s="21"/>
      <c r="I28" s="109"/>
      <c r="J28" s="110"/>
      <c r="K28" s="12"/>
      <c r="L28" s="9"/>
      <c r="M28" s="109"/>
      <c r="N28" s="110"/>
      <c r="O28" s="12"/>
      <c r="P28" s="9"/>
      <c r="Q28" s="109"/>
      <c r="R28" s="110"/>
      <c r="S28" s="7"/>
      <c r="T28" s="8"/>
      <c r="U28" s="109"/>
      <c r="V28" s="110"/>
    </row>
    <row r="29" spans="1:22" ht="18" customHeight="1">
      <c r="A29" s="2"/>
      <c r="B29" s="5"/>
      <c r="C29" s="9"/>
      <c r="D29" s="109"/>
      <c r="E29" s="110"/>
      <c r="F29" s="101"/>
      <c r="G29" s="12"/>
      <c r="H29" s="21"/>
      <c r="I29" s="109"/>
      <c r="J29" s="110"/>
      <c r="K29" s="7"/>
      <c r="L29" s="9"/>
      <c r="M29" s="109"/>
      <c r="N29" s="110"/>
      <c r="O29" s="12"/>
      <c r="P29" s="9"/>
      <c r="Q29" s="109"/>
      <c r="R29" s="110"/>
      <c r="S29" s="7"/>
      <c r="T29" s="8"/>
      <c r="U29" s="109"/>
      <c r="V29" s="110"/>
    </row>
    <row r="30" spans="1:22" ht="18" customHeight="1">
      <c r="A30" s="2"/>
      <c r="B30" s="5"/>
      <c r="C30" s="9"/>
      <c r="D30" s="109"/>
      <c r="E30" s="110"/>
      <c r="F30" s="101"/>
      <c r="G30" s="12"/>
      <c r="H30" s="21"/>
      <c r="I30" s="109"/>
      <c r="J30" s="110"/>
      <c r="K30" s="12"/>
      <c r="L30" s="9"/>
      <c r="M30" s="109"/>
      <c r="N30" s="110"/>
      <c r="O30" s="12"/>
      <c r="P30" s="9"/>
      <c r="Q30" s="109"/>
      <c r="R30" s="110"/>
      <c r="S30" s="7"/>
      <c r="T30" s="8"/>
      <c r="U30" s="109"/>
      <c r="V30" s="110"/>
    </row>
    <row r="31" spans="1:22" ht="18" customHeight="1">
      <c r="A31" s="2"/>
      <c r="B31" s="5"/>
      <c r="C31" s="9"/>
      <c r="D31" s="109"/>
      <c r="E31" s="110"/>
      <c r="F31" s="101"/>
      <c r="G31" s="12"/>
      <c r="H31" s="21"/>
      <c r="I31" s="109"/>
      <c r="J31" s="110"/>
      <c r="K31" s="12"/>
      <c r="L31" s="9"/>
      <c r="M31" s="109"/>
      <c r="N31" s="110"/>
      <c r="O31" s="12"/>
      <c r="P31" s="9"/>
      <c r="Q31" s="109"/>
      <c r="R31" s="110"/>
      <c r="S31" s="12"/>
      <c r="T31" s="8"/>
      <c r="U31" s="109"/>
      <c r="V31" s="110"/>
    </row>
    <row r="32" spans="1:22" ht="18" customHeight="1" thickBot="1">
      <c r="A32" s="2"/>
      <c r="B32" s="56"/>
      <c r="C32" s="53"/>
      <c r="D32" s="142"/>
      <c r="E32" s="143"/>
      <c r="F32" s="106"/>
      <c r="G32" s="51"/>
      <c r="H32" s="52"/>
      <c r="I32" s="109"/>
      <c r="J32" s="110"/>
      <c r="K32" s="51"/>
      <c r="L32" s="53"/>
      <c r="M32" s="142"/>
      <c r="N32" s="143"/>
      <c r="O32" s="51"/>
      <c r="P32" s="53"/>
      <c r="Q32" s="142"/>
      <c r="R32" s="143"/>
      <c r="S32" s="51"/>
      <c r="T32" s="55"/>
      <c r="U32" s="142"/>
      <c r="V32" s="143"/>
    </row>
    <row r="33" spans="1:22" ht="18" customHeight="1" thickTop="1">
      <c r="A33" s="3"/>
      <c r="B33" s="10" t="s">
        <v>161</v>
      </c>
      <c r="C33" s="37">
        <f>SUM(C24:C32)</f>
        <v>3865</v>
      </c>
      <c r="D33" s="111" t="str">
        <f>IF(SUM(D24:D32),SUM(D24:D32),"")</f>
        <v/>
      </c>
      <c r="E33" s="112" t="str">
        <f>IF(SUM(E22:E32),SUM(E22:E32),"")</f>
        <v/>
      </c>
      <c r="F33" s="103"/>
      <c r="G33" s="10" t="s">
        <v>161</v>
      </c>
      <c r="H33" s="37">
        <f>SUM(H24:H32)</f>
        <v>190</v>
      </c>
      <c r="I33" s="139" t="str">
        <f>IF(SUM(I24:I32),SUM(I24:I32),"")</f>
        <v/>
      </c>
      <c r="J33" s="140" t="str">
        <f>IF(SUM(J22:J32),SUM(J22:J32),"")</f>
        <v/>
      </c>
      <c r="K33" s="10" t="s">
        <v>21</v>
      </c>
      <c r="L33" s="65">
        <f>SUM(L24:L32)</f>
        <v>75</v>
      </c>
      <c r="M33" s="139" t="str">
        <f>IF(SUM(M24:M32),SUM(M24:M32),"")</f>
        <v/>
      </c>
      <c r="N33" s="140" t="str">
        <f>IF(SUM(N22:N32),SUM(N22:N32),"")</f>
        <v/>
      </c>
      <c r="O33" s="10" t="s">
        <v>21</v>
      </c>
      <c r="P33" s="65">
        <f>SUM(P24:P32)</f>
        <v>192</v>
      </c>
      <c r="Q33" s="139" t="str">
        <f>IF(SUM(Q24:Q32),SUM(Q24:Q32),"")</f>
        <v/>
      </c>
      <c r="R33" s="140" t="str">
        <f>IF(SUM(R22:R32),SUM(R22:R32),"")</f>
        <v/>
      </c>
      <c r="S33" s="10" t="s">
        <v>161</v>
      </c>
      <c r="T33" s="37">
        <f>SUM(T24:T32)</f>
        <v>55</v>
      </c>
      <c r="U33" s="139" t="str">
        <f>IF(SUM(U24:U32),SUM(U24:U32),"")</f>
        <v/>
      </c>
      <c r="V33" s="140" t="str">
        <f>IF(SUM(V22:V32),SUM(V22:V32),"")</f>
        <v/>
      </c>
    </row>
    <row r="34" spans="1:22" ht="18" customHeight="1">
      <c r="A34" s="3"/>
      <c r="B34" s="66"/>
      <c r="C34" s="23"/>
      <c r="D34" s="24"/>
      <c r="E34" s="25"/>
      <c r="F34" s="25"/>
      <c r="G34" s="23"/>
      <c r="H34" s="24"/>
      <c r="I34" s="25"/>
      <c r="J34" s="23"/>
      <c r="K34" s="23"/>
      <c r="L34" s="24"/>
      <c r="M34" s="48"/>
      <c r="N34" s="46"/>
      <c r="O34" s="23"/>
      <c r="P34" s="24"/>
      <c r="Q34" s="48"/>
      <c r="R34" s="49"/>
      <c r="S34" s="11" t="s">
        <v>134</v>
      </c>
      <c r="T34" s="27">
        <f>C33+H33+L33+P33+T33</f>
        <v>4377</v>
      </c>
      <c r="U34" s="111" t="str">
        <f>IF(AND(SUM(D33,I33,M33,Q33,U33)=0),"",SUM(D33,I33,M33,Q33,U33))</f>
        <v/>
      </c>
      <c r="V34" s="112"/>
    </row>
    <row r="35" spans="1:22" ht="18" customHeight="1">
      <c r="B35" s="4" t="s">
        <v>130</v>
      </c>
    </row>
    <row r="36" spans="1:22" ht="18" customHeight="1">
      <c r="B36" s="4" t="s">
        <v>154</v>
      </c>
    </row>
    <row r="37" spans="1:22" ht="18" customHeight="1"/>
    <row r="38" spans="1:22" ht="18" hidden="1" customHeight="1">
      <c r="U38" s="1" t="str">
        <f>IF(SUM(U18,U34),SUM(U18,U34),"")</f>
        <v/>
      </c>
    </row>
  </sheetData>
  <sheetProtection algorithmName="SHA-512" hashValue="pvVggA8B0n1XIDJMvp1xOCmkBS/Ufy6ptw/j9FIZCbcspdiY1ZI7/2dHro7Pg4JVqoQCPDijrF5mOaRyFX3toQ==" saltValue="I1yD2LTkTT/JA+noxCRs3A==" spinCount="100000" sheet="1" objects="1" scenarios="1"/>
  <mergeCells count="140">
    <mergeCell ref="U34:V34"/>
    <mergeCell ref="B20:C21"/>
    <mergeCell ref="D33:E33"/>
    <mergeCell ref="I33:J33"/>
    <mergeCell ref="M33:N33"/>
    <mergeCell ref="Q33:R33"/>
    <mergeCell ref="U33:V33"/>
    <mergeCell ref="D32:E32"/>
    <mergeCell ref="I32:J32"/>
    <mergeCell ref="M32:N32"/>
    <mergeCell ref="Q32:R32"/>
    <mergeCell ref="U32:V32"/>
    <mergeCell ref="D31:E31"/>
    <mergeCell ref="I31:J31"/>
    <mergeCell ref="M31:N31"/>
    <mergeCell ref="Q31:R31"/>
    <mergeCell ref="U31:V31"/>
    <mergeCell ref="D30:E30"/>
    <mergeCell ref="I30:J30"/>
    <mergeCell ref="M30:N30"/>
    <mergeCell ref="Q30:R30"/>
    <mergeCell ref="U30:V30"/>
    <mergeCell ref="D29:E29"/>
    <mergeCell ref="I29:J29"/>
    <mergeCell ref="M29:N29"/>
    <mergeCell ref="Q29:R29"/>
    <mergeCell ref="U29:V29"/>
    <mergeCell ref="D28:E28"/>
    <mergeCell ref="I28:J28"/>
    <mergeCell ref="M28:N28"/>
    <mergeCell ref="Q28:R28"/>
    <mergeCell ref="U28:V28"/>
    <mergeCell ref="D27:E27"/>
    <mergeCell ref="I27:J27"/>
    <mergeCell ref="M27:N27"/>
    <mergeCell ref="Q27:R27"/>
    <mergeCell ref="U27:V27"/>
    <mergeCell ref="D26:E26"/>
    <mergeCell ref="I26:J26"/>
    <mergeCell ref="M26:N26"/>
    <mergeCell ref="Q26:R26"/>
    <mergeCell ref="U26:V26"/>
    <mergeCell ref="D25:E25"/>
    <mergeCell ref="I25:J25"/>
    <mergeCell ref="M25:N25"/>
    <mergeCell ref="Q25:R25"/>
    <mergeCell ref="U25:V25"/>
    <mergeCell ref="D24:E24"/>
    <mergeCell ref="I24:J24"/>
    <mergeCell ref="M24:N24"/>
    <mergeCell ref="Q24:R24"/>
    <mergeCell ref="U24:V24"/>
    <mergeCell ref="D23:E23"/>
    <mergeCell ref="I23:J23"/>
    <mergeCell ref="M23:N23"/>
    <mergeCell ref="Q23:R23"/>
    <mergeCell ref="U23:V23"/>
    <mergeCell ref="U18:V18"/>
    <mergeCell ref="B22:D22"/>
    <mergeCell ref="G22:I22"/>
    <mergeCell ref="K22:M22"/>
    <mergeCell ref="O22:Q22"/>
    <mergeCell ref="S22:U22"/>
    <mergeCell ref="D17:E17"/>
    <mergeCell ref="I17:J17"/>
    <mergeCell ref="M17:N17"/>
    <mergeCell ref="Q17:R17"/>
    <mergeCell ref="U17:V17"/>
    <mergeCell ref="D16:E16"/>
    <mergeCell ref="I16:J16"/>
    <mergeCell ref="M16:N16"/>
    <mergeCell ref="Q16:R16"/>
    <mergeCell ref="U16:V16"/>
    <mergeCell ref="D15:E15"/>
    <mergeCell ref="I15:J15"/>
    <mergeCell ref="M15:N15"/>
    <mergeCell ref="Q15:R15"/>
    <mergeCell ref="U15:V15"/>
    <mergeCell ref="D14:E14"/>
    <mergeCell ref="I14:J14"/>
    <mergeCell ref="M14:N14"/>
    <mergeCell ref="Q14:R14"/>
    <mergeCell ref="U14:V14"/>
    <mergeCell ref="D13:E13"/>
    <mergeCell ref="I13:J13"/>
    <mergeCell ref="M13:N13"/>
    <mergeCell ref="Q13:R13"/>
    <mergeCell ref="U13:V13"/>
    <mergeCell ref="D12:E12"/>
    <mergeCell ref="I12:J12"/>
    <mergeCell ref="M12:N12"/>
    <mergeCell ref="Q12:R12"/>
    <mergeCell ref="U12:V12"/>
    <mergeCell ref="D11:E11"/>
    <mergeCell ref="I11:J11"/>
    <mergeCell ref="M11:N11"/>
    <mergeCell ref="Q11:R11"/>
    <mergeCell ref="U11:V11"/>
    <mergeCell ref="D10:E10"/>
    <mergeCell ref="I10:J10"/>
    <mergeCell ref="M10:N10"/>
    <mergeCell ref="Q10:R10"/>
    <mergeCell ref="U10:V10"/>
    <mergeCell ref="D9:E9"/>
    <mergeCell ref="I9:J9"/>
    <mergeCell ref="M9:N9"/>
    <mergeCell ref="Q9:R9"/>
    <mergeCell ref="U9:V9"/>
    <mergeCell ref="D8:E8"/>
    <mergeCell ref="I8:J8"/>
    <mergeCell ref="M8:N8"/>
    <mergeCell ref="Q8:R8"/>
    <mergeCell ref="U8:V8"/>
    <mergeCell ref="B5:D5"/>
    <mergeCell ref="G5:I5"/>
    <mergeCell ref="K5:M5"/>
    <mergeCell ref="O5:Q5"/>
    <mergeCell ref="S5:U5"/>
    <mergeCell ref="D7:E7"/>
    <mergeCell ref="I7:J7"/>
    <mergeCell ref="M7:N7"/>
    <mergeCell ref="Q7:R7"/>
    <mergeCell ref="U7:V7"/>
    <mergeCell ref="D6:E6"/>
    <mergeCell ref="I6:J6"/>
    <mergeCell ref="M6:N6"/>
    <mergeCell ref="Q6:R6"/>
    <mergeCell ref="U6:V6"/>
    <mergeCell ref="T2:V2"/>
    <mergeCell ref="B3:C3"/>
    <mergeCell ref="D3:G3"/>
    <mergeCell ref="I3:L3"/>
    <mergeCell ref="M3:P3"/>
    <mergeCell ref="Q3:S3"/>
    <mergeCell ref="T3:V3"/>
    <mergeCell ref="B2:C2"/>
    <mergeCell ref="D2:G2"/>
    <mergeCell ref="I2:L2"/>
    <mergeCell ref="M2:P2"/>
    <mergeCell ref="Q2:S2"/>
  </mergeCells>
  <phoneticPr fontId="2"/>
  <conditionalFormatting sqref="D17:F17">
    <cfRule type="expression" dxfId="355" priority="129" stopIfTrue="1">
      <formula>AND($D$7:$E$16=0)</formula>
    </cfRule>
    <cfRule type="cellIs" dxfId="354" priority="130" stopIfTrue="1" operator="greaterThan">
      <formula>$C$17</formula>
    </cfRule>
  </conditionalFormatting>
  <conditionalFormatting sqref="D7:F7">
    <cfRule type="cellIs" dxfId="353" priority="128" operator="greaterThan">
      <formula>$C$7</formula>
    </cfRule>
  </conditionalFormatting>
  <conditionalFormatting sqref="D8:F8">
    <cfRule type="cellIs" dxfId="352" priority="127" operator="greaterThan">
      <formula>$C$8</formula>
    </cfRule>
  </conditionalFormatting>
  <conditionalFormatting sqref="D9:F9">
    <cfRule type="cellIs" dxfId="351" priority="126" operator="greaterThan">
      <formula>$C$9</formula>
    </cfRule>
  </conditionalFormatting>
  <conditionalFormatting sqref="D10:F10">
    <cfRule type="cellIs" dxfId="350" priority="125" operator="greaterThan">
      <formula>$C$10</formula>
    </cfRule>
  </conditionalFormatting>
  <conditionalFormatting sqref="D11:F11">
    <cfRule type="cellIs" dxfId="349" priority="124" operator="greaterThan">
      <formula>$C$11</formula>
    </cfRule>
  </conditionalFormatting>
  <conditionalFormatting sqref="D12:F12">
    <cfRule type="cellIs" dxfId="348" priority="123" operator="greaterThan">
      <formula>$C$12</formula>
    </cfRule>
  </conditionalFormatting>
  <conditionalFormatting sqref="D13:F13">
    <cfRule type="cellIs" dxfId="347" priority="122" operator="greaterThan">
      <formula>$C$13</formula>
    </cfRule>
  </conditionalFormatting>
  <conditionalFormatting sqref="D14:F14">
    <cfRule type="cellIs" dxfId="346" priority="121" operator="greaterThan">
      <formula>$C$14</formula>
    </cfRule>
  </conditionalFormatting>
  <conditionalFormatting sqref="D15:F15">
    <cfRule type="cellIs" dxfId="345" priority="120" operator="greaterThan">
      <formula>$C$15</formula>
    </cfRule>
  </conditionalFormatting>
  <conditionalFormatting sqref="D16:F16">
    <cfRule type="cellIs" dxfId="344" priority="119" operator="greaterThan">
      <formula>$C$16</formula>
    </cfRule>
  </conditionalFormatting>
  <conditionalFormatting sqref="I7">
    <cfRule type="cellIs" dxfId="343" priority="118" operator="greaterThan">
      <formula>$H$7</formula>
    </cfRule>
  </conditionalFormatting>
  <conditionalFormatting sqref="I8">
    <cfRule type="cellIs" dxfId="342" priority="117" operator="greaterThan">
      <formula>$H$8</formula>
    </cfRule>
  </conditionalFormatting>
  <conditionalFormatting sqref="I9">
    <cfRule type="cellIs" dxfId="341" priority="116" operator="greaterThan">
      <formula>$H$9</formula>
    </cfRule>
  </conditionalFormatting>
  <conditionalFormatting sqref="I10">
    <cfRule type="cellIs" dxfId="340" priority="115" operator="greaterThan">
      <formula>$H$10</formula>
    </cfRule>
  </conditionalFormatting>
  <conditionalFormatting sqref="I11">
    <cfRule type="cellIs" dxfId="339" priority="114" operator="greaterThan">
      <formula>$H$11</formula>
    </cfRule>
  </conditionalFormatting>
  <conditionalFormatting sqref="I12">
    <cfRule type="cellIs" dxfId="338" priority="113" operator="greaterThan">
      <formula>$H$12</formula>
    </cfRule>
  </conditionalFormatting>
  <conditionalFormatting sqref="I13">
    <cfRule type="cellIs" dxfId="337" priority="112" operator="greaterThan">
      <formula>$H$13</formula>
    </cfRule>
  </conditionalFormatting>
  <conditionalFormatting sqref="I14">
    <cfRule type="cellIs" dxfId="336" priority="111" operator="greaterThan">
      <formula>$H$14</formula>
    </cfRule>
  </conditionalFormatting>
  <conditionalFormatting sqref="I15">
    <cfRule type="cellIs" dxfId="335" priority="110" operator="greaterThan">
      <formula>$H$15</formula>
    </cfRule>
  </conditionalFormatting>
  <conditionalFormatting sqref="I16">
    <cfRule type="cellIs" dxfId="334" priority="109" operator="greaterThan">
      <formula>$H$16</formula>
    </cfRule>
  </conditionalFormatting>
  <conditionalFormatting sqref="I17:J17">
    <cfRule type="expression" dxfId="333" priority="107" stopIfTrue="1">
      <formula>AND($I$7:$J$16=0)</formula>
    </cfRule>
    <cfRule type="cellIs" dxfId="332" priority="108" stopIfTrue="1" operator="greaterThan">
      <formula>$H$17</formula>
    </cfRule>
  </conditionalFormatting>
  <conditionalFormatting sqref="M7">
    <cfRule type="cellIs" dxfId="331" priority="106" operator="greaterThan">
      <formula>$L$7</formula>
    </cfRule>
  </conditionalFormatting>
  <conditionalFormatting sqref="M8">
    <cfRule type="cellIs" dxfId="330" priority="105" operator="greaterThan">
      <formula>$L$8</formula>
    </cfRule>
  </conditionalFormatting>
  <conditionalFormatting sqref="M9">
    <cfRule type="cellIs" dxfId="329" priority="104" operator="greaterThan">
      <formula>$L$9</formula>
    </cfRule>
  </conditionalFormatting>
  <conditionalFormatting sqref="M10">
    <cfRule type="cellIs" dxfId="328" priority="103" operator="greaterThan">
      <formula>$L$10</formula>
    </cfRule>
  </conditionalFormatting>
  <conditionalFormatting sqref="M11">
    <cfRule type="cellIs" dxfId="327" priority="102" operator="greaterThan">
      <formula>$L$11</formula>
    </cfRule>
  </conditionalFormatting>
  <conditionalFormatting sqref="M12">
    <cfRule type="cellIs" dxfId="326" priority="101" operator="greaterThan">
      <formula>$L$12</formula>
    </cfRule>
  </conditionalFormatting>
  <conditionalFormatting sqref="M13">
    <cfRule type="cellIs" dxfId="325" priority="100" operator="greaterThan">
      <formula>$L$13</formula>
    </cfRule>
  </conditionalFormatting>
  <conditionalFormatting sqref="M14">
    <cfRule type="cellIs" dxfId="324" priority="99" operator="greaterThan">
      <formula>$L$14</formula>
    </cfRule>
  </conditionalFormatting>
  <conditionalFormatting sqref="M15">
    <cfRule type="cellIs" dxfId="323" priority="98" operator="greaterThan">
      <formula>$L$15</formula>
    </cfRule>
  </conditionalFormatting>
  <conditionalFormatting sqref="M16">
    <cfRule type="cellIs" dxfId="322" priority="97" operator="greaterThan">
      <formula>$L$16</formula>
    </cfRule>
  </conditionalFormatting>
  <conditionalFormatting sqref="M17:N17">
    <cfRule type="expression" dxfId="321" priority="95" stopIfTrue="1">
      <formula>AND($M$7:$N$16=0)</formula>
    </cfRule>
    <cfRule type="cellIs" dxfId="320" priority="96" stopIfTrue="1" operator="greaterThan">
      <formula>$L$17</formula>
    </cfRule>
  </conditionalFormatting>
  <conditionalFormatting sqref="Q7">
    <cfRule type="cellIs" dxfId="319" priority="94" operator="greaterThan">
      <formula>$P$7</formula>
    </cfRule>
  </conditionalFormatting>
  <conditionalFormatting sqref="Q8:R8">
    <cfRule type="cellIs" dxfId="318" priority="93" operator="greaterThan">
      <formula>$P$8</formula>
    </cfRule>
  </conditionalFormatting>
  <conditionalFormatting sqref="Q9:R9">
    <cfRule type="cellIs" dxfId="317" priority="92" operator="greaterThan">
      <formula>$P$9</formula>
    </cfRule>
  </conditionalFormatting>
  <conditionalFormatting sqref="Q10:R10">
    <cfRule type="cellIs" dxfId="316" priority="91" operator="greaterThan">
      <formula>$P$10</formula>
    </cfRule>
  </conditionalFormatting>
  <conditionalFormatting sqref="Q11:R11">
    <cfRule type="cellIs" dxfId="315" priority="90" operator="greaterThan">
      <formula>$P$11</formula>
    </cfRule>
  </conditionalFormatting>
  <conditionalFormatting sqref="Q12:R12">
    <cfRule type="cellIs" dxfId="314" priority="89" operator="greaterThan">
      <formula>$P$12</formula>
    </cfRule>
  </conditionalFormatting>
  <conditionalFormatting sqref="Q13:R13">
    <cfRule type="cellIs" dxfId="313" priority="88" operator="greaterThan">
      <formula>$P$13</formula>
    </cfRule>
  </conditionalFormatting>
  <conditionalFormatting sqref="Q14:R14">
    <cfRule type="cellIs" dxfId="312" priority="87" operator="greaterThan">
      <formula>$P$14</formula>
    </cfRule>
  </conditionalFormatting>
  <conditionalFormatting sqref="Q15:R15">
    <cfRule type="cellIs" dxfId="311" priority="86" operator="greaterThan">
      <formula>$P$15</formula>
    </cfRule>
  </conditionalFormatting>
  <conditionalFormatting sqref="Q16:R16">
    <cfRule type="cellIs" dxfId="310" priority="85" operator="greaterThan">
      <formula>$P$16</formula>
    </cfRule>
  </conditionalFormatting>
  <conditionalFormatting sqref="Q17:R17">
    <cfRule type="expression" dxfId="309" priority="83" stopIfTrue="1">
      <formula>AND($Q$7:$R$16=0)</formula>
    </cfRule>
    <cfRule type="cellIs" dxfId="308" priority="84" stopIfTrue="1" operator="greaterThan">
      <formula>$P$17</formula>
    </cfRule>
  </conditionalFormatting>
  <conditionalFormatting sqref="U7">
    <cfRule type="cellIs" dxfId="307" priority="82" operator="greaterThan">
      <formula>$T$7</formula>
    </cfRule>
  </conditionalFormatting>
  <conditionalFormatting sqref="U8:V8">
    <cfRule type="cellIs" dxfId="306" priority="81" operator="greaterThan">
      <formula>$T$8</formula>
    </cfRule>
  </conditionalFormatting>
  <conditionalFormatting sqref="U9:V9">
    <cfRule type="cellIs" dxfId="305" priority="80" operator="greaterThan">
      <formula>$T$9</formula>
    </cfRule>
  </conditionalFormatting>
  <conditionalFormatting sqref="U10:V10">
    <cfRule type="cellIs" dxfId="304" priority="79" operator="greaterThan">
      <formula>$T$10</formula>
    </cfRule>
  </conditionalFormatting>
  <conditionalFormatting sqref="U11:V11">
    <cfRule type="cellIs" dxfId="303" priority="78" operator="greaterThan">
      <formula>$T$11</formula>
    </cfRule>
  </conditionalFormatting>
  <conditionalFormatting sqref="U12:V12">
    <cfRule type="cellIs" dxfId="302" priority="77" operator="greaterThan">
      <formula>$T$12</formula>
    </cfRule>
  </conditionalFormatting>
  <conditionalFormatting sqref="U13:V13">
    <cfRule type="cellIs" dxfId="301" priority="76" operator="greaterThan">
      <formula>$T$13</formula>
    </cfRule>
  </conditionalFormatting>
  <conditionalFormatting sqref="U14:V14">
    <cfRule type="cellIs" dxfId="300" priority="75" operator="greaterThan">
      <formula>$T$14</formula>
    </cfRule>
  </conditionalFormatting>
  <conditionalFormatting sqref="U15:V15">
    <cfRule type="cellIs" dxfId="299" priority="74" operator="greaterThan">
      <formula>$T$15</formula>
    </cfRule>
  </conditionalFormatting>
  <conditionalFormatting sqref="U16:V16">
    <cfRule type="cellIs" dxfId="298" priority="73" operator="greaterThan">
      <formula>$T$16</formula>
    </cfRule>
  </conditionalFormatting>
  <conditionalFormatting sqref="U17:V17">
    <cfRule type="expression" dxfId="297" priority="71" stopIfTrue="1">
      <formula>AND($U$7:$V$16=0)</formula>
    </cfRule>
    <cfRule type="cellIs" dxfId="296" priority="72" stopIfTrue="1" operator="greaterThan">
      <formula>$T$17</formula>
    </cfRule>
  </conditionalFormatting>
  <conditionalFormatting sqref="U18:V18">
    <cfRule type="cellIs" dxfId="295" priority="70" stopIfTrue="1" operator="greaterThan">
      <formula>$T$18</formula>
    </cfRule>
  </conditionalFormatting>
  <conditionalFormatting sqref="U18:V18">
    <cfRule type="expression" dxfId="294" priority="69" stopIfTrue="1">
      <formula>AND($D$7:$E$16=0,$I$7:$J$16=0,$M$7:$N$16=0,$Q$7:$R$16=0,$U$7:$V$16=0)</formula>
    </cfRule>
  </conditionalFormatting>
  <conditionalFormatting sqref="D33:F33">
    <cfRule type="expression" dxfId="293" priority="59" stopIfTrue="1">
      <formula>AND($D$24:$E$32=0)</formula>
    </cfRule>
    <cfRule type="cellIs" dxfId="292" priority="60" stopIfTrue="1" operator="greaterThan">
      <formula>$C$33</formula>
    </cfRule>
  </conditionalFormatting>
  <conditionalFormatting sqref="D24:F24">
    <cfRule type="cellIs" dxfId="291" priority="58" operator="greaterThan">
      <formula>$C$24</formula>
    </cfRule>
  </conditionalFormatting>
  <conditionalFormatting sqref="D25:F25">
    <cfRule type="cellIs" dxfId="290" priority="57" operator="greaterThan">
      <formula>$C$25</formula>
    </cfRule>
  </conditionalFormatting>
  <conditionalFormatting sqref="D26:F26">
    <cfRule type="cellIs" dxfId="289" priority="56" operator="greaterThan">
      <formula>$C$26</formula>
    </cfRule>
  </conditionalFormatting>
  <conditionalFormatting sqref="D27:F27">
    <cfRule type="cellIs" dxfId="288" priority="55" operator="greaterThan">
      <formula>$C$27</formula>
    </cfRule>
  </conditionalFormatting>
  <conditionalFormatting sqref="D28:F28">
    <cfRule type="cellIs" dxfId="287" priority="54" operator="greaterThan">
      <formula>$C$28</formula>
    </cfRule>
  </conditionalFormatting>
  <conditionalFormatting sqref="D29:F29">
    <cfRule type="cellIs" dxfId="286" priority="53" operator="greaterThan">
      <formula>$C$29</formula>
    </cfRule>
  </conditionalFormatting>
  <conditionalFormatting sqref="D30:F30">
    <cfRule type="cellIs" dxfId="285" priority="52" operator="greaterThan">
      <formula>$C$30</formula>
    </cfRule>
  </conditionalFormatting>
  <conditionalFormatting sqref="D31:F31">
    <cfRule type="cellIs" dxfId="284" priority="51" operator="greaterThan">
      <formula>$C$31</formula>
    </cfRule>
  </conditionalFormatting>
  <conditionalFormatting sqref="D32:F32">
    <cfRule type="cellIs" dxfId="283" priority="50" operator="greaterThan">
      <formula>$C$32</formula>
    </cfRule>
  </conditionalFormatting>
  <conditionalFormatting sqref="I24:J24">
    <cfRule type="cellIs" dxfId="282" priority="49" operator="greaterThan">
      <formula>$H$24</formula>
    </cfRule>
  </conditionalFormatting>
  <conditionalFormatting sqref="I25:J25">
    <cfRule type="cellIs" dxfId="281" priority="48" operator="greaterThan">
      <formula>$H$25</formula>
    </cfRule>
  </conditionalFormatting>
  <conditionalFormatting sqref="I26:J26">
    <cfRule type="cellIs" dxfId="280" priority="47" operator="greaterThan">
      <formula>$H$26</formula>
    </cfRule>
  </conditionalFormatting>
  <conditionalFormatting sqref="I27:J27">
    <cfRule type="cellIs" dxfId="279" priority="46" operator="greaterThan">
      <formula>$H$27</formula>
    </cfRule>
  </conditionalFormatting>
  <conditionalFormatting sqref="I28:J28">
    <cfRule type="cellIs" dxfId="278" priority="45" operator="greaterThan">
      <formula>$H$28</formula>
    </cfRule>
  </conditionalFormatting>
  <conditionalFormatting sqref="I29:J29">
    <cfRule type="cellIs" dxfId="277" priority="44" operator="greaterThan">
      <formula>$H$29</formula>
    </cfRule>
  </conditionalFormatting>
  <conditionalFormatting sqref="I30:J30">
    <cfRule type="cellIs" dxfId="276" priority="43" operator="greaterThan">
      <formula>$H$30</formula>
    </cfRule>
  </conditionalFormatting>
  <conditionalFormatting sqref="I31:J31">
    <cfRule type="cellIs" dxfId="275" priority="42" operator="greaterThan">
      <formula>$H$31</formula>
    </cfRule>
  </conditionalFormatting>
  <conditionalFormatting sqref="I32:J32">
    <cfRule type="cellIs" dxfId="274" priority="41" operator="greaterThan">
      <formula>$H$32</formula>
    </cfRule>
  </conditionalFormatting>
  <conditionalFormatting sqref="I33:J33">
    <cfRule type="expression" dxfId="273" priority="39" stopIfTrue="1">
      <formula>AND($I$24:$J$32=0)</formula>
    </cfRule>
    <cfRule type="cellIs" dxfId="272" priority="40" stopIfTrue="1" operator="greaterThan">
      <formula>$H$33</formula>
    </cfRule>
  </conditionalFormatting>
  <conditionalFormatting sqref="M33:N33">
    <cfRule type="expression" dxfId="271" priority="37" stopIfTrue="1">
      <formula>AND($M$24:$N$32=0)</formula>
    </cfRule>
    <cfRule type="cellIs" dxfId="270" priority="38" stopIfTrue="1" operator="greaterThan">
      <formula>$L$33</formula>
    </cfRule>
  </conditionalFormatting>
  <conditionalFormatting sqref="M24:N24">
    <cfRule type="cellIs" dxfId="269" priority="36" operator="greaterThan">
      <formula>$L$24</formula>
    </cfRule>
  </conditionalFormatting>
  <conditionalFormatting sqref="M25:N25">
    <cfRule type="cellIs" dxfId="268" priority="35" operator="greaterThan">
      <formula>$L$25</formula>
    </cfRule>
  </conditionalFormatting>
  <conditionalFormatting sqref="M26:N26">
    <cfRule type="cellIs" dxfId="267" priority="34" operator="greaterThan">
      <formula>$L$26</formula>
    </cfRule>
  </conditionalFormatting>
  <conditionalFormatting sqref="M27:N27">
    <cfRule type="cellIs" dxfId="266" priority="33" operator="greaterThan">
      <formula>$L$27</formula>
    </cfRule>
  </conditionalFormatting>
  <conditionalFormatting sqref="M28:N28">
    <cfRule type="cellIs" dxfId="265" priority="32" operator="greaterThan">
      <formula>$L$28</formula>
    </cfRule>
  </conditionalFormatting>
  <conditionalFormatting sqref="M29:N29">
    <cfRule type="cellIs" dxfId="264" priority="31" operator="greaterThan">
      <formula>$L$29</formula>
    </cfRule>
  </conditionalFormatting>
  <conditionalFormatting sqref="M30:N30">
    <cfRule type="cellIs" dxfId="263" priority="30" operator="greaterThan">
      <formula>$L$30</formula>
    </cfRule>
  </conditionalFormatting>
  <conditionalFormatting sqref="M31:N31">
    <cfRule type="cellIs" dxfId="262" priority="29" operator="greaterThan">
      <formula>$L$31</formula>
    </cfRule>
  </conditionalFormatting>
  <conditionalFormatting sqref="M32:N32">
    <cfRule type="cellIs" dxfId="261" priority="28" operator="greaterThan">
      <formula>$L$32</formula>
    </cfRule>
  </conditionalFormatting>
  <conditionalFormatting sqref="Q33:R33">
    <cfRule type="expression" dxfId="260" priority="26" stopIfTrue="1">
      <formula>AND($Q$24:$R$32=0)</formula>
    </cfRule>
    <cfRule type="cellIs" dxfId="259" priority="27" stopIfTrue="1" operator="greaterThan">
      <formula>$P$33</formula>
    </cfRule>
  </conditionalFormatting>
  <conditionalFormatting sqref="Q24:R24">
    <cfRule type="cellIs" dxfId="258" priority="25" operator="greaterThan">
      <formula>$P$24</formula>
    </cfRule>
  </conditionalFormatting>
  <conditionalFormatting sqref="Q25:R25">
    <cfRule type="cellIs" dxfId="257" priority="24" operator="greaterThan">
      <formula>$P$25</formula>
    </cfRule>
  </conditionalFormatting>
  <conditionalFormatting sqref="Q26:R26">
    <cfRule type="cellIs" dxfId="256" priority="23" operator="greaterThan">
      <formula>$P$26</formula>
    </cfRule>
  </conditionalFormatting>
  <conditionalFormatting sqref="Q27:R27">
    <cfRule type="cellIs" dxfId="255" priority="22" operator="greaterThan">
      <formula>$P$27</formula>
    </cfRule>
  </conditionalFormatting>
  <conditionalFormatting sqref="Q28:R28">
    <cfRule type="cellIs" dxfId="254" priority="21" operator="greaterThan">
      <formula>$P$28</formula>
    </cfRule>
  </conditionalFormatting>
  <conditionalFormatting sqref="Q29:R29">
    <cfRule type="cellIs" dxfId="253" priority="20" operator="greaterThan">
      <formula>$P$29</formula>
    </cfRule>
  </conditionalFormatting>
  <conditionalFormatting sqref="Q30:R30">
    <cfRule type="cellIs" dxfId="252" priority="19" operator="greaterThan">
      <formula>$P$30</formula>
    </cfRule>
  </conditionalFormatting>
  <conditionalFormatting sqref="Q31:R31">
    <cfRule type="cellIs" dxfId="251" priority="18" operator="greaterThan">
      <formula>$P$31</formula>
    </cfRule>
  </conditionalFormatting>
  <conditionalFormatting sqref="Q32:R32">
    <cfRule type="cellIs" dxfId="250" priority="17" operator="greaterThan">
      <formula>$P$32</formula>
    </cfRule>
  </conditionalFormatting>
  <conditionalFormatting sqref="U33:V33">
    <cfRule type="expression" dxfId="249" priority="15" stopIfTrue="1">
      <formula>AND($U$24:$V$32=0)</formula>
    </cfRule>
    <cfRule type="cellIs" dxfId="248" priority="16" stopIfTrue="1" operator="greaterThan">
      <formula>$T$33</formula>
    </cfRule>
  </conditionalFormatting>
  <conditionalFormatting sqref="U24:V24">
    <cfRule type="cellIs" dxfId="247" priority="14" operator="greaterThan">
      <formula>$T$24</formula>
    </cfRule>
  </conditionalFormatting>
  <conditionalFormatting sqref="U25:V25">
    <cfRule type="cellIs" dxfId="246" priority="13" operator="greaterThan">
      <formula>$T$25</formula>
    </cfRule>
  </conditionalFormatting>
  <conditionalFormatting sqref="U26:V26">
    <cfRule type="cellIs" dxfId="245" priority="12" operator="greaterThan">
      <formula>$T$26</formula>
    </cfRule>
  </conditionalFormatting>
  <conditionalFormatting sqref="U27:V27">
    <cfRule type="cellIs" dxfId="244" priority="11" operator="greaterThan">
      <formula>$T$27</formula>
    </cfRule>
  </conditionalFormatting>
  <conditionalFormatting sqref="U28:V28">
    <cfRule type="cellIs" dxfId="243" priority="10" operator="greaterThan">
      <formula>$T$28</formula>
    </cfRule>
  </conditionalFormatting>
  <conditionalFormatting sqref="U29:V29">
    <cfRule type="cellIs" dxfId="242" priority="9" operator="greaterThan">
      <formula>$T$29</formula>
    </cfRule>
  </conditionalFormatting>
  <conditionalFormatting sqref="U30:V30">
    <cfRule type="cellIs" dxfId="241" priority="8" operator="greaterThan">
      <formula>$T$30</formula>
    </cfRule>
  </conditionalFormatting>
  <conditionalFormatting sqref="U31:V31">
    <cfRule type="cellIs" dxfId="240" priority="7" operator="greaterThan">
      <formula>$T$31</formula>
    </cfRule>
  </conditionalFormatting>
  <conditionalFormatting sqref="U32:V32">
    <cfRule type="cellIs" dxfId="239" priority="6" operator="greaterThan">
      <formula>$T$32</formula>
    </cfRule>
  </conditionalFormatting>
  <conditionalFormatting sqref="U34:V34">
    <cfRule type="cellIs" dxfId="238" priority="5" stopIfTrue="1" operator="greaterThan">
      <formula>$T$34</formula>
    </cfRule>
  </conditionalFormatting>
  <conditionalFormatting sqref="U34:V34">
    <cfRule type="expression" dxfId="237" priority="4" stopIfTrue="1">
      <formula>AND($D$24:$E$32=0,$I$24:$J$32=0,$M$24:$N$32=0,$Q$24:$R$32=0,$U$24:$V$32=0)</formula>
    </cfRule>
  </conditionalFormatting>
  <conditionalFormatting sqref="S24">
    <cfRule type="expression" dxfId="236" priority="1">
      <formula>$U$24&gt;0</formula>
    </cfRule>
  </conditionalFormatting>
  <dataValidations count="1">
    <dataValidation type="custom" allowBlank="1" showInputMessage="1" sqref="B3:C3">
      <formula1>#REF!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12" scale="97" orientation="landscape" r:id="rId1"/>
  <headerFooter alignWithMargins="0">
    <oddHeader>&amp;R令和５年４月現在</oddHeader>
    <oddFooter>&amp;C&amp;9株式会社&amp;"ＭＳ Ｐゴシック,太字"&amp;12宮日サービスセンター&amp;R&amp;9〒880-0812　&amp;10宮崎市高千穂通２丁目５番２５号&amp;9　　TEL 0985-24-6541 / FAX 0985-24-6570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V40"/>
  <sheetViews>
    <sheetView showGridLines="0" view="pageLayout" zoomScaleNormal="100" zoomScaleSheetLayoutView="100" workbookViewId="0">
      <selection activeCell="B3" sqref="B3:C3"/>
    </sheetView>
  </sheetViews>
  <sheetFormatPr defaultRowHeight="13.5"/>
  <cols>
    <col min="1" max="1" width="4" style="1" bestFit="1" customWidth="1"/>
    <col min="2" max="2" width="12.625" style="1" customWidth="1"/>
    <col min="3" max="3" width="8.75" style="1" customWidth="1"/>
    <col min="4" max="5" width="6.375" style="1" customWidth="1"/>
    <col min="6" max="6" width="6.375" style="1" hidden="1" customWidth="1"/>
    <col min="7" max="7" width="12.5" style="1" customWidth="1"/>
    <col min="8" max="8" width="8.75" style="1" customWidth="1"/>
    <col min="9" max="10" width="6.375" style="1" customWidth="1"/>
    <col min="11" max="11" width="12.5" style="1" customWidth="1"/>
    <col min="12" max="12" width="8.75" style="1" customWidth="1"/>
    <col min="13" max="14" width="6.375" style="1" customWidth="1"/>
    <col min="15" max="15" width="12.5" style="1" customWidth="1"/>
    <col min="16" max="16" width="8.75" style="1" customWidth="1"/>
    <col min="17" max="18" width="6.375" style="1" customWidth="1"/>
    <col min="19" max="19" width="12.5" style="1" customWidth="1"/>
    <col min="20" max="20" width="8.75" style="1" customWidth="1"/>
    <col min="21" max="22" width="6.375" style="1" customWidth="1"/>
    <col min="23" max="16384" width="9" style="1"/>
  </cols>
  <sheetData>
    <row r="1" spans="1:22" ht="6" customHeight="1"/>
    <row r="2" spans="1:22" ht="15.75" customHeight="1">
      <c r="B2" s="117" t="s">
        <v>22</v>
      </c>
      <c r="C2" s="117"/>
      <c r="D2" s="118" t="s">
        <v>41</v>
      </c>
      <c r="E2" s="119"/>
      <c r="F2" s="119"/>
      <c r="G2" s="120"/>
      <c r="H2" s="57" t="s">
        <v>23</v>
      </c>
      <c r="I2" s="118" t="s">
        <v>162</v>
      </c>
      <c r="J2" s="119"/>
      <c r="K2" s="119"/>
      <c r="L2" s="120"/>
      <c r="M2" s="118" t="s">
        <v>24</v>
      </c>
      <c r="N2" s="119"/>
      <c r="O2" s="119"/>
      <c r="P2" s="120"/>
      <c r="Q2" s="118" t="s">
        <v>42</v>
      </c>
      <c r="R2" s="119"/>
      <c r="S2" s="120"/>
      <c r="T2" s="118" t="s">
        <v>25</v>
      </c>
      <c r="U2" s="119"/>
      <c r="V2" s="120"/>
    </row>
    <row r="3" spans="1:22" ht="35.25" customHeight="1">
      <c r="B3" s="138"/>
      <c r="C3" s="138"/>
      <c r="D3" s="123" t="str">
        <f>IF(AND(SUM(宮崎市②!U35,都城市!U35,延岡市!U36,日南・串間!U38,'日向市 ･東臼杵･西臼杵郡'!U38,小林・えびの!U38,西都・児湯!U38,'北諸･西諸・東諸県郡 '!U38)=0),"",SUM(宮崎市②!U35,都城市!U35,延岡市!U36,日南・串間!U38,'日向市 ･東臼杵･西臼杵郡'!U38,小林・えびの!U38,西都・児湯!U38,'北諸･西諸・東諸県郡 '!U38))</f>
        <v/>
      </c>
      <c r="E3" s="124"/>
      <c r="F3" s="124"/>
      <c r="G3" s="125"/>
      <c r="H3" s="90"/>
      <c r="I3" s="132"/>
      <c r="J3" s="133"/>
      <c r="K3" s="133"/>
      <c r="L3" s="134"/>
      <c r="M3" s="132"/>
      <c r="N3" s="133"/>
      <c r="O3" s="133"/>
      <c r="P3" s="134"/>
      <c r="Q3" s="135"/>
      <c r="R3" s="136"/>
      <c r="S3" s="137"/>
      <c r="T3" s="135"/>
      <c r="U3" s="136"/>
      <c r="V3" s="137"/>
    </row>
    <row r="4" spans="1:22" ht="39.75" customHeight="1">
      <c r="B4" s="16" t="s">
        <v>92</v>
      </c>
    </row>
    <row r="5" spans="1:22" ht="21" customHeight="1">
      <c r="A5" s="2"/>
      <c r="B5" s="118" t="s">
        <v>0</v>
      </c>
      <c r="C5" s="119"/>
      <c r="D5" s="120"/>
      <c r="E5" s="89" t="str">
        <f>+IF(COUNTIF(D7:E9,"&gt;0"),COUNTIF(D7:E9,"&gt;0"),"")</f>
        <v/>
      </c>
      <c r="F5" s="99"/>
      <c r="G5" s="118" t="s">
        <v>26</v>
      </c>
      <c r="H5" s="119"/>
      <c r="I5" s="120"/>
      <c r="J5" s="89" t="str">
        <f>+IF(COUNTIF(I7:J9,"&gt;0"),COUNTIF(I7:J9,"&gt;0"),"")</f>
        <v/>
      </c>
      <c r="K5" s="118" t="s">
        <v>27</v>
      </c>
      <c r="L5" s="119"/>
      <c r="M5" s="120"/>
      <c r="N5" s="89" t="str">
        <f>+IF(COUNTIF(M7:N9,"&gt;0"),COUNTIF(M7:N9,"&gt;0"),"")</f>
        <v/>
      </c>
      <c r="O5" s="118" t="s">
        <v>28</v>
      </c>
      <c r="P5" s="119"/>
      <c r="Q5" s="120"/>
      <c r="R5" s="89" t="str">
        <f>+IF(COUNTIF(Q7,"&gt;0"),COUNTIF(Q7,"&gt;0"),"")</f>
        <v/>
      </c>
      <c r="S5" s="118" t="s">
        <v>3</v>
      </c>
      <c r="T5" s="119"/>
      <c r="U5" s="120"/>
      <c r="V5" s="89" t="str">
        <f>+IF(COUNTIF(U7:V9,"&gt;0"),COUNTIF(U7:V9,"&gt;0"),"")</f>
        <v/>
      </c>
    </row>
    <row r="6" spans="1:22" ht="18" customHeight="1">
      <c r="A6" s="2"/>
      <c r="B6" s="17" t="s">
        <v>132</v>
      </c>
      <c r="C6" s="18" t="s">
        <v>1</v>
      </c>
      <c r="D6" s="121" t="s">
        <v>2</v>
      </c>
      <c r="E6" s="120"/>
      <c r="F6" s="97" t="s">
        <v>192</v>
      </c>
      <c r="G6" s="17" t="s">
        <v>132</v>
      </c>
      <c r="H6" s="18" t="s">
        <v>1</v>
      </c>
      <c r="I6" s="121" t="s">
        <v>2</v>
      </c>
      <c r="J6" s="120"/>
      <c r="K6" s="17" t="s">
        <v>132</v>
      </c>
      <c r="L6" s="18" t="s">
        <v>1</v>
      </c>
      <c r="M6" s="121" t="s">
        <v>2</v>
      </c>
      <c r="N6" s="120"/>
      <c r="O6" s="17" t="s">
        <v>132</v>
      </c>
      <c r="P6" s="18" t="s">
        <v>1</v>
      </c>
      <c r="Q6" s="121" t="s">
        <v>2</v>
      </c>
      <c r="R6" s="120"/>
      <c r="S6" s="17" t="s">
        <v>132</v>
      </c>
      <c r="T6" s="18" t="s">
        <v>1</v>
      </c>
      <c r="U6" s="121" t="s">
        <v>2</v>
      </c>
      <c r="V6" s="120"/>
    </row>
    <row r="7" spans="1:22" ht="18" customHeight="1">
      <c r="A7" s="2"/>
      <c r="B7" s="5" t="s">
        <v>135</v>
      </c>
      <c r="C7" s="9">
        <v>2490</v>
      </c>
      <c r="D7" s="115"/>
      <c r="E7" s="116"/>
      <c r="F7" s="100" t="str">
        <f ca="1">+IF(SUMIF(G7:V7,"（宮）",I7:V7),SUMIF(G7:V7,"（宮）",I7:V7),"")</f>
        <v/>
      </c>
      <c r="G7" s="7" t="s">
        <v>45</v>
      </c>
      <c r="H7" s="20">
        <v>80</v>
      </c>
      <c r="I7" s="115"/>
      <c r="J7" s="116"/>
      <c r="K7" s="7" t="s">
        <v>45</v>
      </c>
      <c r="L7" s="20">
        <v>59</v>
      </c>
      <c r="M7" s="115"/>
      <c r="N7" s="116"/>
      <c r="O7" s="28" t="s">
        <v>93</v>
      </c>
      <c r="P7" s="20">
        <v>500</v>
      </c>
      <c r="Q7" s="115"/>
      <c r="R7" s="116"/>
      <c r="S7" s="7" t="s">
        <v>45</v>
      </c>
      <c r="T7" s="20">
        <v>45</v>
      </c>
      <c r="U7" s="115"/>
      <c r="V7" s="116"/>
    </row>
    <row r="8" spans="1:22" ht="18" customHeight="1">
      <c r="A8" s="2"/>
      <c r="B8" s="5" t="s">
        <v>136</v>
      </c>
      <c r="C8" s="9">
        <v>2440</v>
      </c>
      <c r="D8" s="109"/>
      <c r="E8" s="110"/>
      <c r="F8" s="101" t="str">
        <f ca="1">+IF(SUMIF(G8:V8,"（宮）",I8:V8),SUMIF(G8:V8,"（宮）",I8:V8),"")</f>
        <v/>
      </c>
      <c r="G8" s="7" t="s">
        <v>45</v>
      </c>
      <c r="H8" s="9">
        <v>40</v>
      </c>
      <c r="I8" s="109"/>
      <c r="J8" s="110"/>
      <c r="K8" s="7" t="s">
        <v>45</v>
      </c>
      <c r="L8" s="9">
        <v>31</v>
      </c>
      <c r="M8" s="109"/>
      <c r="N8" s="110"/>
      <c r="O8" s="7"/>
      <c r="P8" s="9"/>
      <c r="Q8" s="109"/>
      <c r="R8" s="110"/>
      <c r="S8" s="7" t="s">
        <v>45</v>
      </c>
      <c r="T8" s="8">
        <v>25</v>
      </c>
      <c r="U8" s="109"/>
      <c r="V8" s="110"/>
    </row>
    <row r="9" spans="1:22" ht="18" customHeight="1">
      <c r="A9" s="2"/>
      <c r="B9" s="5" t="s">
        <v>137</v>
      </c>
      <c r="C9" s="9">
        <v>2000</v>
      </c>
      <c r="D9" s="109"/>
      <c r="E9" s="110"/>
      <c r="F9" s="101" t="str">
        <f ca="1">+IF(SUMIF(G9:V9,"（宮）",I9:V9),SUMIF(G9:V9,"（宮）",I9:V9),"")</f>
        <v/>
      </c>
      <c r="G9" s="7" t="s">
        <v>45</v>
      </c>
      <c r="H9" s="9">
        <v>25</v>
      </c>
      <c r="I9" s="109"/>
      <c r="J9" s="110"/>
      <c r="K9" s="7" t="s">
        <v>45</v>
      </c>
      <c r="L9" s="9">
        <v>18</v>
      </c>
      <c r="M9" s="109"/>
      <c r="N9" s="110"/>
      <c r="O9" s="7"/>
      <c r="P9" s="9"/>
      <c r="Q9" s="109"/>
      <c r="R9" s="110"/>
      <c r="S9" s="7" t="s">
        <v>45</v>
      </c>
      <c r="T9" s="8">
        <v>10</v>
      </c>
      <c r="U9" s="109"/>
      <c r="V9" s="110"/>
    </row>
    <row r="10" spans="1:22" ht="18" customHeight="1">
      <c r="A10" s="2"/>
      <c r="B10" s="5"/>
      <c r="C10" s="9"/>
      <c r="D10" s="109"/>
      <c r="E10" s="110"/>
      <c r="F10" s="101"/>
      <c r="G10" s="7"/>
      <c r="H10" s="9"/>
      <c r="I10" s="109"/>
      <c r="J10" s="110"/>
      <c r="K10" s="7"/>
      <c r="L10" s="9"/>
      <c r="M10" s="109"/>
      <c r="N10" s="110"/>
      <c r="O10" s="7"/>
      <c r="P10" s="9"/>
      <c r="Q10" s="109"/>
      <c r="R10" s="110"/>
      <c r="S10" s="7"/>
      <c r="T10" s="8"/>
      <c r="U10" s="109"/>
      <c r="V10" s="110"/>
    </row>
    <row r="11" spans="1:22" ht="18" customHeight="1">
      <c r="A11" s="2"/>
      <c r="B11" s="5"/>
      <c r="C11" s="9"/>
      <c r="D11" s="109"/>
      <c r="E11" s="110"/>
      <c r="F11" s="101"/>
      <c r="G11" s="5"/>
      <c r="H11" s="9"/>
      <c r="I11" s="109"/>
      <c r="J11" s="110"/>
      <c r="K11" s="7"/>
      <c r="L11" s="9"/>
      <c r="M11" s="109"/>
      <c r="N11" s="110"/>
      <c r="O11" s="7"/>
      <c r="P11" s="9"/>
      <c r="Q11" s="109"/>
      <c r="R11" s="110"/>
      <c r="S11" s="7"/>
      <c r="T11" s="8"/>
      <c r="U11" s="109"/>
      <c r="V11" s="110"/>
    </row>
    <row r="12" spans="1:22" ht="18" customHeight="1">
      <c r="A12" s="2"/>
      <c r="B12" s="5"/>
      <c r="C12" s="9"/>
      <c r="D12" s="109"/>
      <c r="E12" s="110"/>
      <c r="F12" s="101"/>
      <c r="G12" s="7"/>
      <c r="H12" s="9"/>
      <c r="I12" s="109"/>
      <c r="J12" s="110"/>
      <c r="K12" s="7"/>
      <c r="L12" s="9"/>
      <c r="M12" s="109"/>
      <c r="N12" s="110"/>
      <c r="O12" s="7"/>
      <c r="P12" s="9"/>
      <c r="Q12" s="109"/>
      <c r="R12" s="110"/>
      <c r="S12" s="7"/>
      <c r="T12" s="8"/>
      <c r="U12" s="109"/>
      <c r="V12" s="110"/>
    </row>
    <row r="13" spans="1:22" ht="18" customHeight="1">
      <c r="A13" s="2"/>
      <c r="B13" s="5"/>
      <c r="C13" s="9"/>
      <c r="D13" s="109"/>
      <c r="E13" s="110"/>
      <c r="F13" s="101"/>
      <c r="G13" s="12"/>
      <c r="H13" s="9"/>
      <c r="I13" s="109"/>
      <c r="J13" s="110"/>
      <c r="K13" s="12"/>
      <c r="L13" s="9"/>
      <c r="M13" s="109"/>
      <c r="N13" s="110"/>
      <c r="O13" s="12"/>
      <c r="P13" s="9"/>
      <c r="Q13" s="109"/>
      <c r="R13" s="110"/>
      <c r="S13" s="7"/>
      <c r="T13" s="8"/>
      <c r="U13" s="109"/>
      <c r="V13" s="110"/>
    </row>
    <row r="14" spans="1:22" ht="18" customHeight="1">
      <c r="A14" s="2"/>
      <c r="B14" s="5"/>
      <c r="C14" s="9"/>
      <c r="D14" s="109"/>
      <c r="E14" s="110"/>
      <c r="F14" s="101"/>
      <c r="G14" s="12"/>
      <c r="H14" s="9"/>
      <c r="I14" s="109"/>
      <c r="J14" s="110"/>
      <c r="K14" s="12"/>
      <c r="L14" s="9"/>
      <c r="M14" s="109"/>
      <c r="N14" s="110"/>
      <c r="O14" s="12"/>
      <c r="P14" s="9"/>
      <c r="Q14" s="109"/>
      <c r="R14" s="110"/>
      <c r="S14" s="7"/>
      <c r="T14" s="8"/>
      <c r="U14" s="109"/>
      <c r="V14" s="110"/>
    </row>
    <row r="15" spans="1:22" ht="18" customHeight="1">
      <c r="A15" s="2"/>
      <c r="B15" s="5"/>
      <c r="C15" s="9"/>
      <c r="D15" s="109"/>
      <c r="E15" s="110"/>
      <c r="F15" s="101"/>
      <c r="G15" s="12"/>
      <c r="H15" s="9"/>
      <c r="I15" s="109"/>
      <c r="J15" s="110"/>
      <c r="K15" s="12"/>
      <c r="L15" s="9"/>
      <c r="M15" s="109"/>
      <c r="N15" s="110"/>
      <c r="O15" s="12"/>
      <c r="P15" s="9"/>
      <c r="Q15" s="109"/>
      <c r="R15" s="110"/>
      <c r="S15" s="12"/>
      <c r="T15" s="8"/>
      <c r="U15" s="109"/>
      <c r="V15" s="110"/>
    </row>
    <row r="16" spans="1:22" ht="18" customHeight="1">
      <c r="A16" s="2"/>
      <c r="B16" s="5"/>
      <c r="C16" s="9"/>
      <c r="D16" s="109"/>
      <c r="E16" s="110"/>
      <c r="F16" s="101"/>
      <c r="G16" s="5"/>
      <c r="H16" s="9"/>
      <c r="I16" s="109"/>
      <c r="J16" s="110"/>
      <c r="K16" s="7"/>
      <c r="L16" s="9"/>
      <c r="M16" s="109"/>
      <c r="N16" s="110"/>
      <c r="O16" s="12"/>
      <c r="P16" s="9"/>
      <c r="Q16" s="109"/>
      <c r="R16" s="110"/>
      <c r="S16" s="7"/>
      <c r="T16" s="8"/>
      <c r="U16" s="109"/>
      <c r="V16" s="110"/>
    </row>
    <row r="17" spans="1:22" ht="18" customHeight="1" thickBot="1">
      <c r="A17" s="2"/>
      <c r="B17" s="56"/>
      <c r="C17" s="53"/>
      <c r="D17" s="109"/>
      <c r="E17" s="110"/>
      <c r="F17" s="105"/>
      <c r="G17" s="51"/>
      <c r="H17" s="53"/>
      <c r="I17" s="109"/>
      <c r="J17" s="110"/>
      <c r="K17" s="51"/>
      <c r="L17" s="53"/>
      <c r="M17" s="109"/>
      <c r="N17" s="110"/>
      <c r="O17" s="51"/>
      <c r="P17" s="53"/>
      <c r="Q17" s="109"/>
      <c r="R17" s="110"/>
      <c r="S17" s="54"/>
      <c r="T17" s="55"/>
      <c r="U17" s="109"/>
      <c r="V17" s="110"/>
    </row>
    <row r="18" spans="1:22" ht="18" customHeight="1" thickTop="1">
      <c r="A18" s="3"/>
      <c r="B18" s="10" t="s">
        <v>21</v>
      </c>
      <c r="C18" s="37">
        <f>SUM(C7:C17)</f>
        <v>6930</v>
      </c>
      <c r="D18" s="139" t="str">
        <f>IF(SUM(D7:D17),SUM(D7:D17),"")</f>
        <v/>
      </c>
      <c r="E18" s="140" t="str">
        <f>IF(SUM(E7:E17),SUM(E7:E17),"")</f>
        <v/>
      </c>
      <c r="F18" s="103"/>
      <c r="G18" s="10" t="s">
        <v>21</v>
      </c>
      <c r="H18" s="65">
        <f>SUM(H7:H17)</f>
        <v>145</v>
      </c>
      <c r="I18" s="139" t="str">
        <f>IF(SUM(I7:I17),SUM(I7:I17),"")</f>
        <v/>
      </c>
      <c r="J18" s="140" t="str">
        <f>IF(SUM(J7:J17),SUM(J7:J17),"")</f>
        <v/>
      </c>
      <c r="K18" s="10" t="s">
        <v>21</v>
      </c>
      <c r="L18" s="65">
        <f>SUM(L7:L17)</f>
        <v>108</v>
      </c>
      <c r="M18" s="139" t="str">
        <f>IF(SUM(M7:M17),SUM(M7:M17),"")</f>
        <v/>
      </c>
      <c r="N18" s="140" t="str">
        <f>IF(SUM(N7:N17),SUM(N7:N17),"")</f>
        <v/>
      </c>
      <c r="O18" s="10" t="s">
        <v>21</v>
      </c>
      <c r="P18" s="65">
        <f>SUM(P7:P17)</f>
        <v>500</v>
      </c>
      <c r="Q18" s="139" t="str">
        <f>IF(SUM(Q7:Q17),SUM(Q7:Q17),"")</f>
        <v/>
      </c>
      <c r="R18" s="140" t="str">
        <f>IF(SUM(R7:R17),SUM(R7:R17),"")</f>
        <v/>
      </c>
      <c r="S18" s="10" t="s">
        <v>21</v>
      </c>
      <c r="T18" s="37">
        <f>SUM(T7:T17)</f>
        <v>80</v>
      </c>
      <c r="U18" s="139" t="str">
        <f>IF(SUM(U7:U17),SUM(U7:U17),"")</f>
        <v/>
      </c>
      <c r="V18" s="140" t="str">
        <f>IF(SUM(V7:V17),SUM(V7:V17),"")</f>
        <v/>
      </c>
    </row>
    <row r="19" spans="1:22" ht="18" customHeight="1">
      <c r="A19" s="3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75"/>
      <c r="S19" s="10" t="s">
        <v>134</v>
      </c>
      <c r="T19" s="37">
        <f>SUM(C18,H18,L18,P18,T18)</f>
        <v>7763</v>
      </c>
      <c r="U19" s="111" t="str">
        <f>IF(AND(SUM(D18,I18,M18,Q18,U18)=0),"",SUM(D18,I18,M18,Q18,U18))</f>
        <v/>
      </c>
      <c r="V19" s="112"/>
    </row>
    <row r="20" spans="1:22" ht="15" customHeight="1">
      <c r="A20" s="3"/>
      <c r="B20" s="67"/>
      <c r="C20" s="68"/>
      <c r="E20" s="67"/>
      <c r="F20" s="67"/>
      <c r="G20" s="68"/>
      <c r="J20" s="68"/>
      <c r="L20" s="67"/>
      <c r="M20" s="68"/>
    </row>
    <row r="21" spans="1:22" ht="18" customHeight="1">
      <c r="A21" s="3"/>
      <c r="B21" s="144" t="s">
        <v>98</v>
      </c>
      <c r="C21" s="144"/>
      <c r="G21" s="68"/>
      <c r="J21" s="68"/>
      <c r="L21" s="67"/>
      <c r="M21" s="68"/>
    </row>
    <row r="22" spans="1:22" ht="18" customHeight="1">
      <c r="A22" s="3"/>
      <c r="B22" s="144"/>
      <c r="C22" s="144"/>
      <c r="E22" s="67"/>
      <c r="F22" s="67"/>
      <c r="G22" s="68"/>
      <c r="I22" s="67"/>
      <c r="J22" s="68"/>
      <c r="L22" s="67"/>
      <c r="M22" s="68"/>
    </row>
    <row r="23" spans="1:22" ht="21" customHeight="1">
      <c r="A23" s="2"/>
      <c r="B23" s="118" t="s">
        <v>0</v>
      </c>
      <c r="C23" s="119"/>
      <c r="D23" s="120"/>
      <c r="E23" s="89" t="str">
        <f>+IF(COUNTIF(D25:E31,"&gt;0"),COUNTIF(D25:E31,"&gt;0"),"")</f>
        <v/>
      </c>
      <c r="F23" s="99"/>
      <c r="G23" s="118" t="s">
        <v>26</v>
      </c>
      <c r="H23" s="119"/>
      <c r="I23" s="120"/>
      <c r="J23" s="89" t="str">
        <f>+IF(COUNTIF(I25:J31,"&gt;0"),COUNTIF(I25:J31,"&gt;0"),"")</f>
        <v/>
      </c>
      <c r="K23" s="118" t="s">
        <v>27</v>
      </c>
      <c r="L23" s="119"/>
      <c r="M23" s="120"/>
      <c r="N23" s="89" t="str">
        <f>+IF(COUNTIF(M25:N31,"&gt;0"),COUNTIF(M25:N31,"&gt;0"),"")</f>
        <v/>
      </c>
      <c r="O23" s="118" t="s">
        <v>28</v>
      </c>
      <c r="P23" s="119"/>
      <c r="Q23" s="120"/>
      <c r="R23" s="89" t="str">
        <f>+IF(COUNTIF(Q25:Q26,"&gt;0")+COUNTIF(Q28:R29,"&gt;0")+COUNTIF(Q31,"&gt;0"),COUNTIF(Q25:Q26,"&gt;0")+COUNTIF(Q28:R29,"&gt;0")+COUNTIF(Q31,"&gt;0"),"")</f>
        <v/>
      </c>
      <c r="S23" s="118" t="s">
        <v>3</v>
      </c>
      <c r="T23" s="119"/>
      <c r="U23" s="120"/>
      <c r="V23" s="89" t="str">
        <f>+IF(COUNTIF(U25:V31,"&gt;0"),COUNTIF(U25:V31,"&gt;0"),"")</f>
        <v/>
      </c>
    </row>
    <row r="24" spans="1:22" ht="18" customHeight="1">
      <c r="A24" s="2"/>
      <c r="B24" s="17" t="s">
        <v>132</v>
      </c>
      <c r="C24" s="18" t="s">
        <v>1</v>
      </c>
      <c r="D24" s="121" t="s">
        <v>2</v>
      </c>
      <c r="E24" s="120"/>
      <c r="F24" s="97" t="s">
        <v>192</v>
      </c>
      <c r="G24" s="17" t="s">
        <v>132</v>
      </c>
      <c r="H24" s="18" t="s">
        <v>1</v>
      </c>
      <c r="I24" s="121" t="s">
        <v>2</v>
      </c>
      <c r="J24" s="120"/>
      <c r="K24" s="17" t="s">
        <v>132</v>
      </c>
      <c r="L24" s="18" t="s">
        <v>1</v>
      </c>
      <c r="M24" s="121" t="s">
        <v>2</v>
      </c>
      <c r="N24" s="120"/>
      <c r="O24" s="17" t="s">
        <v>132</v>
      </c>
      <c r="P24" s="18" t="s">
        <v>1</v>
      </c>
      <c r="Q24" s="121" t="s">
        <v>2</v>
      </c>
      <c r="R24" s="120"/>
      <c r="S24" s="17" t="s">
        <v>132</v>
      </c>
      <c r="T24" s="18" t="s">
        <v>1</v>
      </c>
      <c r="U24" s="121" t="s">
        <v>2</v>
      </c>
      <c r="V24" s="120"/>
    </row>
    <row r="25" spans="1:22" ht="18" customHeight="1">
      <c r="A25" s="2"/>
      <c r="B25" s="5" t="s">
        <v>99</v>
      </c>
      <c r="C25" s="9">
        <v>2090</v>
      </c>
      <c r="D25" s="109"/>
      <c r="E25" s="110"/>
      <c r="F25" s="101" t="str">
        <f t="shared" ref="F25:F31" ca="1" si="0">+IF(SUMIF(G25:V25,"（宮）",I25:V25),SUMIF(G25:V25,"（宮）",I25:V25),"")</f>
        <v/>
      </c>
      <c r="G25" s="7" t="s">
        <v>45</v>
      </c>
      <c r="H25" s="9">
        <v>60</v>
      </c>
      <c r="I25" s="109"/>
      <c r="J25" s="110"/>
      <c r="K25" s="7" t="s">
        <v>45</v>
      </c>
      <c r="L25" s="9">
        <v>21</v>
      </c>
      <c r="M25" s="109"/>
      <c r="N25" s="110"/>
      <c r="O25" s="7" t="s">
        <v>45</v>
      </c>
      <c r="P25" s="9">
        <v>29</v>
      </c>
      <c r="Q25" s="109"/>
      <c r="R25" s="110"/>
      <c r="S25" s="7" t="s">
        <v>45</v>
      </c>
      <c r="T25" s="8">
        <v>40</v>
      </c>
      <c r="U25" s="109"/>
      <c r="V25" s="110"/>
    </row>
    <row r="26" spans="1:22" ht="18" customHeight="1">
      <c r="A26" s="2"/>
      <c r="B26" s="5" t="s">
        <v>100</v>
      </c>
      <c r="C26" s="9">
        <v>3180</v>
      </c>
      <c r="D26" s="109"/>
      <c r="E26" s="110"/>
      <c r="F26" s="101" t="str">
        <f t="shared" ca="1" si="0"/>
        <v/>
      </c>
      <c r="G26" s="7" t="s">
        <v>45</v>
      </c>
      <c r="H26" s="9">
        <v>80</v>
      </c>
      <c r="I26" s="109"/>
      <c r="J26" s="110"/>
      <c r="K26" s="7" t="s">
        <v>45</v>
      </c>
      <c r="L26" s="9">
        <v>33</v>
      </c>
      <c r="M26" s="109"/>
      <c r="N26" s="110"/>
      <c r="O26" s="7" t="s">
        <v>45</v>
      </c>
      <c r="P26" s="9">
        <v>26</v>
      </c>
      <c r="Q26" s="109"/>
      <c r="R26" s="110"/>
      <c r="S26" s="7" t="s">
        <v>45</v>
      </c>
      <c r="T26" s="8">
        <v>55</v>
      </c>
      <c r="U26" s="109"/>
      <c r="V26" s="110"/>
    </row>
    <row r="27" spans="1:22" ht="18" customHeight="1">
      <c r="A27" s="2"/>
      <c r="B27" s="5" t="s">
        <v>101</v>
      </c>
      <c r="C27" s="9">
        <v>980</v>
      </c>
      <c r="D27" s="109"/>
      <c r="E27" s="110"/>
      <c r="F27" s="101" t="str">
        <f t="shared" ca="1" si="0"/>
        <v/>
      </c>
      <c r="G27" s="7" t="s">
        <v>45</v>
      </c>
      <c r="H27" s="9">
        <v>30</v>
      </c>
      <c r="I27" s="109"/>
      <c r="J27" s="110"/>
      <c r="K27" s="7" t="s">
        <v>45</v>
      </c>
      <c r="L27" s="9">
        <v>7</v>
      </c>
      <c r="M27" s="109"/>
      <c r="N27" s="110"/>
      <c r="O27" s="12"/>
      <c r="P27" s="9"/>
      <c r="Q27" s="109"/>
      <c r="R27" s="110"/>
      <c r="S27" s="7" t="s">
        <v>45</v>
      </c>
      <c r="T27" s="8">
        <v>10</v>
      </c>
      <c r="U27" s="109"/>
      <c r="V27" s="110"/>
    </row>
    <row r="28" spans="1:22" ht="18" customHeight="1">
      <c r="A28" s="2"/>
      <c r="B28" s="5" t="s">
        <v>102</v>
      </c>
      <c r="C28" s="9">
        <v>4400</v>
      </c>
      <c r="D28" s="109"/>
      <c r="E28" s="110"/>
      <c r="F28" s="101" t="str">
        <f t="shared" ca="1" si="0"/>
        <v/>
      </c>
      <c r="G28" s="7" t="s">
        <v>45</v>
      </c>
      <c r="H28" s="9">
        <v>250</v>
      </c>
      <c r="I28" s="109"/>
      <c r="J28" s="110"/>
      <c r="K28" s="7" t="s">
        <v>45</v>
      </c>
      <c r="L28" s="9">
        <v>82</v>
      </c>
      <c r="M28" s="109"/>
      <c r="N28" s="110"/>
      <c r="O28" s="12" t="s">
        <v>102</v>
      </c>
      <c r="P28" s="9">
        <v>500</v>
      </c>
      <c r="Q28" s="109"/>
      <c r="R28" s="110"/>
      <c r="S28" s="7" t="s">
        <v>45</v>
      </c>
      <c r="T28" s="8">
        <v>110</v>
      </c>
      <c r="U28" s="109"/>
      <c r="V28" s="110"/>
    </row>
    <row r="29" spans="1:22" ht="18" customHeight="1">
      <c r="A29" s="2"/>
      <c r="B29" s="5" t="s">
        <v>103</v>
      </c>
      <c r="C29" s="9">
        <v>1920</v>
      </c>
      <c r="D29" s="109"/>
      <c r="E29" s="110"/>
      <c r="F29" s="101" t="str">
        <f t="shared" ca="1" si="0"/>
        <v/>
      </c>
      <c r="G29" s="7" t="s">
        <v>45</v>
      </c>
      <c r="H29" s="9">
        <v>65</v>
      </c>
      <c r="I29" s="109"/>
      <c r="J29" s="110"/>
      <c r="K29" s="7" t="s">
        <v>45</v>
      </c>
      <c r="L29" s="9">
        <v>12</v>
      </c>
      <c r="M29" s="109"/>
      <c r="N29" s="110"/>
      <c r="O29" s="12" t="s">
        <v>106</v>
      </c>
      <c r="P29" s="9">
        <v>320</v>
      </c>
      <c r="Q29" s="109"/>
      <c r="R29" s="110"/>
      <c r="S29" s="7" t="s">
        <v>45</v>
      </c>
      <c r="T29" s="8">
        <v>35</v>
      </c>
      <c r="U29" s="109"/>
      <c r="V29" s="110"/>
    </row>
    <row r="30" spans="1:22" ht="18" customHeight="1">
      <c r="A30" s="2"/>
      <c r="B30" s="5" t="s">
        <v>104</v>
      </c>
      <c r="C30" s="9">
        <v>1490</v>
      </c>
      <c r="D30" s="109"/>
      <c r="E30" s="110"/>
      <c r="F30" s="101" t="str">
        <f t="shared" ca="1" si="0"/>
        <v/>
      </c>
      <c r="G30" s="7" t="s">
        <v>45</v>
      </c>
      <c r="H30" s="9">
        <v>35</v>
      </c>
      <c r="I30" s="109"/>
      <c r="J30" s="110"/>
      <c r="K30" s="7" t="s">
        <v>45</v>
      </c>
      <c r="L30" s="9">
        <v>16</v>
      </c>
      <c r="M30" s="109"/>
      <c r="N30" s="110"/>
      <c r="O30" s="12"/>
      <c r="P30" s="9"/>
      <c r="Q30" s="109"/>
      <c r="R30" s="110"/>
      <c r="S30" s="7" t="s">
        <v>45</v>
      </c>
      <c r="T30" s="8">
        <v>20</v>
      </c>
      <c r="U30" s="109"/>
      <c r="V30" s="110"/>
    </row>
    <row r="31" spans="1:22" ht="18" customHeight="1">
      <c r="A31" s="2"/>
      <c r="B31" s="5" t="s">
        <v>105</v>
      </c>
      <c r="C31" s="9">
        <v>185</v>
      </c>
      <c r="D31" s="109"/>
      <c r="E31" s="110"/>
      <c r="F31" s="101" t="str">
        <f t="shared" ca="1" si="0"/>
        <v/>
      </c>
      <c r="G31" s="7" t="s">
        <v>45</v>
      </c>
      <c r="H31" s="9">
        <v>5</v>
      </c>
      <c r="I31" s="109"/>
      <c r="J31" s="110"/>
      <c r="K31" s="7" t="s">
        <v>45</v>
      </c>
      <c r="L31" s="9">
        <v>4</v>
      </c>
      <c r="M31" s="109"/>
      <c r="N31" s="110"/>
      <c r="O31" s="7" t="s">
        <v>45</v>
      </c>
      <c r="P31" s="9">
        <v>2</v>
      </c>
      <c r="Q31" s="109"/>
      <c r="R31" s="110"/>
      <c r="S31" s="7" t="s">
        <v>45</v>
      </c>
      <c r="T31" s="8">
        <v>5</v>
      </c>
      <c r="U31" s="109"/>
      <c r="V31" s="110"/>
    </row>
    <row r="32" spans="1:22" ht="18" customHeight="1">
      <c r="A32" s="2"/>
      <c r="B32" s="5"/>
      <c r="C32" s="9"/>
      <c r="D32" s="109"/>
      <c r="E32" s="110"/>
      <c r="F32" s="101"/>
      <c r="G32" s="7"/>
      <c r="H32" s="9"/>
      <c r="I32" s="109"/>
      <c r="J32" s="110"/>
      <c r="K32" s="7"/>
      <c r="L32" s="9"/>
      <c r="M32" s="109"/>
      <c r="N32" s="110"/>
      <c r="O32" s="7"/>
      <c r="P32" s="9"/>
      <c r="Q32" s="109"/>
      <c r="R32" s="110"/>
      <c r="S32" s="7"/>
      <c r="T32" s="8"/>
      <c r="U32" s="109"/>
      <c r="V32" s="110"/>
    </row>
    <row r="33" spans="1:22" ht="18" customHeight="1">
      <c r="A33" s="2"/>
      <c r="B33" s="5"/>
      <c r="C33" s="9"/>
      <c r="D33" s="109"/>
      <c r="E33" s="110"/>
      <c r="F33" s="101"/>
      <c r="G33" s="7"/>
      <c r="H33" s="9"/>
      <c r="I33" s="109"/>
      <c r="J33" s="110"/>
      <c r="K33" s="7"/>
      <c r="L33" s="9"/>
      <c r="M33" s="109"/>
      <c r="N33" s="110"/>
      <c r="O33" s="7"/>
      <c r="P33" s="9"/>
      <c r="Q33" s="109"/>
      <c r="R33" s="110"/>
      <c r="S33" s="7"/>
      <c r="T33" s="8"/>
      <c r="U33" s="109"/>
      <c r="V33" s="110"/>
    </row>
    <row r="34" spans="1:22" ht="18" customHeight="1" thickBot="1">
      <c r="A34" s="2"/>
      <c r="B34" s="56"/>
      <c r="C34" s="53"/>
      <c r="D34" s="142"/>
      <c r="E34" s="143"/>
      <c r="F34" s="106"/>
      <c r="G34" s="51"/>
      <c r="H34" s="52"/>
      <c r="I34" s="109"/>
      <c r="J34" s="110"/>
      <c r="K34" s="51"/>
      <c r="L34" s="53"/>
      <c r="M34" s="109"/>
      <c r="N34" s="110"/>
      <c r="O34" s="51"/>
      <c r="P34" s="53"/>
      <c r="Q34" s="109"/>
      <c r="R34" s="110"/>
      <c r="S34" s="51"/>
      <c r="T34" s="55"/>
      <c r="U34" s="109"/>
      <c r="V34" s="110"/>
    </row>
    <row r="35" spans="1:22" ht="18" customHeight="1" thickTop="1">
      <c r="A35" s="2"/>
      <c r="B35" s="10" t="s">
        <v>161</v>
      </c>
      <c r="C35" s="37">
        <f>SUM(C25:C34)</f>
        <v>14245</v>
      </c>
      <c r="D35" s="111" t="str">
        <f>IF(SUM(D25:D34),SUM(D25:D34),"")</f>
        <v/>
      </c>
      <c r="E35" s="112" t="str">
        <f>IF(SUM(E23:E34),SUM(E23:E34),"")</f>
        <v/>
      </c>
      <c r="F35" s="103"/>
      <c r="G35" s="10" t="s">
        <v>161</v>
      </c>
      <c r="H35" s="37">
        <f>SUM(H25:H34)</f>
        <v>525</v>
      </c>
      <c r="I35" s="139" t="str">
        <f>IF(SUM(I25:I34),SUM(I25:I34),"")</f>
        <v/>
      </c>
      <c r="J35" s="140" t="str">
        <f>IF(SUM(J23:J34),SUM(J23:J34),"")</f>
        <v/>
      </c>
      <c r="K35" s="10" t="s">
        <v>21</v>
      </c>
      <c r="L35" s="65">
        <f>SUM(L25:L34)</f>
        <v>175</v>
      </c>
      <c r="M35" s="139" t="str">
        <f>IF(SUM(M25:M34),SUM(M25:M34),"")</f>
        <v/>
      </c>
      <c r="N35" s="140" t="str">
        <f>IF(SUM(N23:N34),SUM(N23:N34),"")</f>
        <v/>
      </c>
      <c r="O35" s="10" t="s">
        <v>21</v>
      </c>
      <c r="P35" s="65">
        <f>SUM(P25:P34)</f>
        <v>877</v>
      </c>
      <c r="Q35" s="139" t="str">
        <f>IF(SUM(Q25:Q34),SUM(Q25:Q34),"")</f>
        <v/>
      </c>
      <c r="R35" s="140" t="str">
        <f>IF(SUM(R23:R34),SUM(R23:R34),"")</f>
        <v/>
      </c>
      <c r="S35" s="10" t="s">
        <v>161</v>
      </c>
      <c r="T35" s="37">
        <f>SUM(T25:T34)</f>
        <v>275</v>
      </c>
      <c r="U35" s="139" t="str">
        <f>IF(SUM(U25:U34),SUM(U25:U34),"")</f>
        <v/>
      </c>
      <c r="V35" s="140" t="str">
        <f>IF(SUM(V23:V34),SUM(V23:V34),"")</f>
        <v/>
      </c>
    </row>
    <row r="36" spans="1:22" ht="18" customHeight="1">
      <c r="A36" s="3"/>
      <c r="B36" s="66"/>
      <c r="C36" s="23"/>
      <c r="D36" s="24"/>
      <c r="E36" s="25"/>
      <c r="F36" s="25"/>
      <c r="G36" s="23"/>
      <c r="H36" s="24"/>
      <c r="I36" s="25"/>
      <c r="J36" s="23"/>
      <c r="K36" s="23"/>
      <c r="L36" s="24"/>
      <c r="M36" s="25"/>
      <c r="N36" s="23"/>
      <c r="O36" s="23"/>
      <c r="P36" s="24"/>
      <c r="Q36" s="25"/>
      <c r="R36" s="26"/>
      <c r="S36" s="11" t="s">
        <v>134</v>
      </c>
      <c r="T36" s="27">
        <f>C35+H35+L35+P35+T35</f>
        <v>16097</v>
      </c>
      <c r="U36" s="111" t="str">
        <f>IF(AND(SUM(D35,I35,M35,Q35,U35)=0),"",SUM(D35,I35,M35,Q35,U35))</f>
        <v/>
      </c>
      <c r="V36" s="112"/>
    </row>
    <row r="37" spans="1:22" ht="18" customHeight="1">
      <c r="B37" s="4" t="s">
        <v>130</v>
      </c>
    </row>
    <row r="38" spans="1:22" ht="18" hidden="1" customHeight="1">
      <c r="B38" s="4"/>
      <c r="U38" s="1" t="str">
        <f>IF(SUM(U19,U36),SUM(U19,U36),"")</f>
        <v/>
      </c>
    </row>
    <row r="39" spans="1:22" ht="18" customHeight="1">
      <c r="B39" s="4"/>
    </row>
    <row r="40" spans="1:22" ht="18" customHeight="1"/>
  </sheetData>
  <sheetProtection algorithmName="SHA-512" hashValue="YEivFYf+XXkoLPUsXEUUmrU3UbUqfgMIqkReGKjaRfLc0bRuCehRiXlw0btdWKvZrkP63Qzx3gMOD/tBspv4VA==" saltValue="+w3lucTyeYCHs3+boHdi8w==" spinCount="100000" sheet="1" objects="1" scenarios="1"/>
  <mergeCells count="150">
    <mergeCell ref="U15:V15"/>
    <mergeCell ref="U19:V19"/>
    <mergeCell ref="D25:E25"/>
    <mergeCell ref="I25:J25"/>
    <mergeCell ref="M25:N25"/>
    <mergeCell ref="Q25:R25"/>
    <mergeCell ref="U25:V25"/>
    <mergeCell ref="D32:E32"/>
    <mergeCell ref="D33:E33"/>
    <mergeCell ref="I32:J32"/>
    <mergeCell ref="I33:J33"/>
    <mergeCell ref="M32:N32"/>
    <mergeCell ref="M33:N33"/>
    <mergeCell ref="Q32:R32"/>
    <mergeCell ref="Q33:R33"/>
    <mergeCell ref="U32:V32"/>
    <mergeCell ref="U33:V33"/>
    <mergeCell ref="D24:E24"/>
    <mergeCell ref="I24:J24"/>
    <mergeCell ref="M24:N24"/>
    <mergeCell ref="Q24:R24"/>
    <mergeCell ref="U24:V24"/>
    <mergeCell ref="D27:E27"/>
    <mergeCell ref="I27:J27"/>
    <mergeCell ref="T2:V2"/>
    <mergeCell ref="B3:C3"/>
    <mergeCell ref="D3:G3"/>
    <mergeCell ref="I3:L3"/>
    <mergeCell ref="M3:P3"/>
    <mergeCell ref="Q3:S3"/>
    <mergeCell ref="T3:V3"/>
    <mergeCell ref="B2:C2"/>
    <mergeCell ref="D2:G2"/>
    <mergeCell ref="I2:L2"/>
    <mergeCell ref="M2:P2"/>
    <mergeCell ref="Q2:S2"/>
    <mergeCell ref="D6:E6"/>
    <mergeCell ref="I6:J6"/>
    <mergeCell ref="M6:N6"/>
    <mergeCell ref="Q6:R6"/>
    <mergeCell ref="U6:V6"/>
    <mergeCell ref="B5:D5"/>
    <mergeCell ref="G5:I5"/>
    <mergeCell ref="K5:M5"/>
    <mergeCell ref="O5:Q5"/>
    <mergeCell ref="S5:U5"/>
    <mergeCell ref="D8:E8"/>
    <mergeCell ref="I8:J8"/>
    <mergeCell ref="M8:N8"/>
    <mergeCell ref="Q8:R8"/>
    <mergeCell ref="U8:V8"/>
    <mergeCell ref="D7:E7"/>
    <mergeCell ref="I7:J7"/>
    <mergeCell ref="M7:N7"/>
    <mergeCell ref="Q7:R7"/>
    <mergeCell ref="U7:V7"/>
    <mergeCell ref="D10:E10"/>
    <mergeCell ref="I10:J10"/>
    <mergeCell ref="M10:N10"/>
    <mergeCell ref="Q10:R10"/>
    <mergeCell ref="U10:V10"/>
    <mergeCell ref="D9:E9"/>
    <mergeCell ref="I9:J9"/>
    <mergeCell ref="M9:N9"/>
    <mergeCell ref="Q9:R9"/>
    <mergeCell ref="U9:V9"/>
    <mergeCell ref="D12:E12"/>
    <mergeCell ref="I12:J12"/>
    <mergeCell ref="M12:N12"/>
    <mergeCell ref="Q12:R12"/>
    <mergeCell ref="U12:V12"/>
    <mergeCell ref="D11:E11"/>
    <mergeCell ref="I11:J11"/>
    <mergeCell ref="M11:N11"/>
    <mergeCell ref="Q11:R11"/>
    <mergeCell ref="U11:V11"/>
    <mergeCell ref="D13:E13"/>
    <mergeCell ref="I13:J13"/>
    <mergeCell ref="M13:N13"/>
    <mergeCell ref="Q13:R13"/>
    <mergeCell ref="U13:V13"/>
    <mergeCell ref="D14:E14"/>
    <mergeCell ref="I14:J14"/>
    <mergeCell ref="D17:E17"/>
    <mergeCell ref="I17:J17"/>
    <mergeCell ref="M17:N17"/>
    <mergeCell ref="Q17:R17"/>
    <mergeCell ref="U17:V17"/>
    <mergeCell ref="D16:E16"/>
    <mergeCell ref="I16:J16"/>
    <mergeCell ref="M16:N16"/>
    <mergeCell ref="Q16:R16"/>
    <mergeCell ref="U16:V16"/>
    <mergeCell ref="M14:N14"/>
    <mergeCell ref="Q14:R14"/>
    <mergeCell ref="U14:V14"/>
    <mergeCell ref="D15:E15"/>
    <mergeCell ref="I15:J15"/>
    <mergeCell ref="M15:N15"/>
    <mergeCell ref="Q15:R15"/>
    <mergeCell ref="B21:C22"/>
    <mergeCell ref="D18:E18"/>
    <mergeCell ref="I18:J18"/>
    <mergeCell ref="M18:N18"/>
    <mergeCell ref="Q18:R18"/>
    <mergeCell ref="U18:V18"/>
    <mergeCell ref="B23:D23"/>
    <mergeCell ref="G23:I23"/>
    <mergeCell ref="K23:M23"/>
    <mergeCell ref="O23:Q23"/>
    <mergeCell ref="S23:U23"/>
    <mergeCell ref="M27:N27"/>
    <mergeCell ref="Q27:R27"/>
    <mergeCell ref="U27:V27"/>
    <mergeCell ref="D26:E26"/>
    <mergeCell ref="I26:J26"/>
    <mergeCell ref="M26:N26"/>
    <mergeCell ref="Q26:R26"/>
    <mergeCell ref="U26:V26"/>
    <mergeCell ref="D29:E29"/>
    <mergeCell ref="I29:J29"/>
    <mergeCell ref="M29:N29"/>
    <mergeCell ref="Q29:R29"/>
    <mergeCell ref="U29:V29"/>
    <mergeCell ref="D28:E28"/>
    <mergeCell ref="I28:J28"/>
    <mergeCell ref="M28:N28"/>
    <mergeCell ref="Q28:R28"/>
    <mergeCell ref="U28:V28"/>
    <mergeCell ref="D31:E31"/>
    <mergeCell ref="I31:J31"/>
    <mergeCell ref="M31:N31"/>
    <mergeCell ref="Q31:R31"/>
    <mergeCell ref="U31:V31"/>
    <mergeCell ref="D30:E30"/>
    <mergeCell ref="I30:J30"/>
    <mergeCell ref="M30:N30"/>
    <mergeCell ref="Q30:R30"/>
    <mergeCell ref="U30:V30"/>
    <mergeCell ref="U36:V36"/>
    <mergeCell ref="D35:E35"/>
    <mergeCell ref="I35:J35"/>
    <mergeCell ref="M35:N35"/>
    <mergeCell ref="Q35:R35"/>
    <mergeCell ref="U35:V35"/>
    <mergeCell ref="D34:E34"/>
    <mergeCell ref="I34:J34"/>
    <mergeCell ref="M34:N34"/>
    <mergeCell ref="Q34:R34"/>
    <mergeCell ref="U34:V34"/>
  </mergeCells>
  <phoneticPr fontId="2"/>
  <conditionalFormatting sqref="D7:F7">
    <cfRule type="cellIs" dxfId="235" priority="129" operator="greaterThan">
      <formula>$C$7</formula>
    </cfRule>
  </conditionalFormatting>
  <conditionalFormatting sqref="D18:F18">
    <cfRule type="expression" dxfId="234" priority="127" stopIfTrue="1">
      <formula>AND($D$7:$E$17=0)</formula>
    </cfRule>
    <cfRule type="cellIs" dxfId="233" priority="128" stopIfTrue="1" operator="greaterThan">
      <formula>$C$18</formula>
    </cfRule>
  </conditionalFormatting>
  <conditionalFormatting sqref="D8:F8">
    <cfRule type="cellIs" dxfId="232" priority="126" operator="greaterThan">
      <formula>$C$8</formula>
    </cfRule>
  </conditionalFormatting>
  <conditionalFormatting sqref="D9:F9">
    <cfRule type="cellIs" dxfId="231" priority="125" operator="greaterThan">
      <formula>$C$9</formula>
    </cfRule>
  </conditionalFormatting>
  <conditionalFormatting sqref="D10:F10">
    <cfRule type="cellIs" dxfId="230" priority="124" operator="greaterThan">
      <formula>$C$10</formula>
    </cfRule>
  </conditionalFormatting>
  <conditionalFormatting sqref="D11:F11">
    <cfRule type="cellIs" dxfId="229" priority="123" operator="greaterThan">
      <formula>$C$11</formula>
    </cfRule>
  </conditionalFormatting>
  <conditionalFormatting sqref="D12:F12">
    <cfRule type="cellIs" dxfId="228" priority="122" operator="greaterThan">
      <formula>$C$12</formula>
    </cfRule>
  </conditionalFormatting>
  <conditionalFormatting sqref="D13:F13">
    <cfRule type="cellIs" dxfId="227" priority="121" operator="greaterThan">
      <formula>$C$13</formula>
    </cfRule>
  </conditionalFormatting>
  <conditionalFormatting sqref="D14:F14">
    <cfRule type="cellIs" dxfId="226" priority="120" operator="greaterThan">
      <formula>$C$14</formula>
    </cfRule>
  </conditionalFormatting>
  <conditionalFormatting sqref="D15:F15">
    <cfRule type="cellIs" dxfId="225" priority="119" operator="greaterThan">
      <formula>$C$15</formula>
    </cfRule>
  </conditionalFormatting>
  <conditionalFormatting sqref="D16:F16">
    <cfRule type="cellIs" dxfId="224" priority="118" operator="greaterThan">
      <formula>$C$16</formula>
    </cfRule>
  </conditionalFormatting>
  <conditionalFormatting sqref="D17:F17">
    <cfRule type="cellIs" dxfId="223" priority="117" operator="greaterThan">
      <formula>$C$17</formula>
    </cfRule>
  </conditionalFormatting>
  <conditionalFormatting sqref="I7">
    <cfRule type="cellIs" dxfId="222" priority="116" operator="greaterThan">
      <formula>$H$7</formula>
    </cfRule>
  </conditionalFormatting>
  <conditionalFormatting sqref="I8">
    <cfRule type="cellIs" dxfId="221" priority="115" operator="greaterThan">
      <formula>$H$8</formula>
    </cfRule>
  </conditionalFormatting>
  <conditionalFormatting sqref="I9">
    <cfRule type="cellIs" dxfId="220" priority="114" operator="greaterThan">
      <formula>$H$9</formula>
    </cfRule>
  </conditionalFormatting>
  <conditionalFormatting sqref="I10">
    <cfRule type="cellIs" dxfId="219" priority="113" operator="greaterThan">
      <formula>$H$10</formula>
    </cfRule>
  </conditionalFormatting>
  <conditionalFormatting sqref="I11">
    <cfRule type="cellIs" dxfId="218" priority="112" operator="greaterThan">
      <formula>$H$11</formula>
    </cfRule>
  </conditionalFormatting>
  <conditionalFormatting sqref="I12">
    <cfRule type="cellIs" dxfId="217" priority="111" operator="greaterThan">
      <formula>$H$12</formula>
    </cfRule>
  </conditionalFormatting>
  <conditionalFormatting sqref="I18:J18">
    <cfRule type="expression" dxfId="216" priority="109" stopIfTrue="1">
      <formula>AND($I$7:$J$17=0)</formula>
    </cfRule>
    <cfRule type="cellIs" dxfId="215" priority="110" stopIfTrue="1" operator="greaterThan">
      <formula>$H$18</formula>
    </cfRule>
  </conditionalFormatting>
  <conditionalFormatting sqref="I13">
    <cfRule type="cellIs" dxfId="214" priority="108" operator="greaterThan">
      <formula>$H$13</formula>
    </cfRule>
  </conditionalFormatting>
  <conditionalFormatting sqref="I14">
    <cfRule type="cellIs" dxfId="213" priority="107" operator="greaterThan">
      <formula>$H$14</formula>
    </cfRule>
  </conditionalFormatting>
  <conditionalFormatting sqref="I15">
    <cfRule type="cellIs" dxfId="212" priority="106" operator="greaterThan">
      <formula>$H$15</formula>
    </cfRule>
  </conditionalFormatting>
  <conditionalFormatting sqref="I16">
    <cfRule type="cellIs" dxfId="211" priority="105" operator="greaterThan">
      <formula>$H$16</formula>
    </cfRule>
  </conditionalFormatting>
  <conditionalFormatting sqref="I17">
    <cfRule type="cellIs" dxfId="210" priority="104" operator="greaterThan">
      <formula>$H$17</formula>
    </cfRule>
  </conditionalFormatting>
  <conditionalFormatting sqref="M7">
    <cfRule type="cellIs" dxfId="209" priority="103" operator="greaterThan">
      <formula>$L$7</formula>
    </cfRule>
  </conditionalFormatting>
  <conditionalFormatting sqref="M8">
    <cfRule type="cellIs" dxfId="208" priority="102" operator="greaterThan">
      <formula>$L$8</formula>
    </cfRule>
  </conditionalFormatting>
  <conditionalFormatting sqref="M9">
    <cfRule type="cellIs" dxfId="207" priority="101" operator="greaterThan">
      <formula>$L$9</formula>
    </cfRule>
  </conditionalFormatting>
  <conditionalFormatting sqref="M10">
    <cfRule type="cellIs" dxfId="206" priority="100" operator="greaterThan">
      <formula>$L$10</formula>
    </cfRule>
  </conditionalFormatting>
  <conditionalFormatting sqref="M11">
    <cfRule type="cellIs" dxfId="205" priority="99" operator="greaterThan">
      <formula>$L$11</formula>
    </cfRule>
  </conditionalFormatting>
  <conditionalFormatting sqref="M18:N18">
    <cfRule type="expression" dxfId="204" priority="97" stopIfTrue="1">
      <formula>AND($M$7:$N$17=0)</formula>
    </cfRule>
    <cfRule type="cellIs" dxfId="203" priority="98" stopIfTrue="1" operator="greaterThan">
      <formula>$L$18</formula>
    </cfRule>
  </conditionalFormatting>
  <conditionalFormatting sqref="M12">
    <cfRule type="cellIs" dxfId="202" priority="96" operator="greaterThan">
      <formula>$L$12</formula>
    </cfRule>
  </conditionalFormatting>
  <conditionalFormatting sqref="M13">
    <cfRule type="cellIs" dxfId="201" priority="95" operator="greaterThan">
      <formula>$L$13</formula>
    </cfRule>
  </conditionalFormatting>
  <conditionalFormatting sqref="M14">
    <cfRule type="cellIs" dxfId="200" priority="94" operator="greaterThan">
      <formula>$L$14</formula>
    </cfRule>
  </conditionalFormatting>
  <conditionalFormatting sqref="M15">
    <cfRule type="cellIs" dxfId="199" priority="93" operator="greaterThan">
      <formula>$L$15</formula>
    </cfRule>
  </conditionalFormatting>
  <conditionalFormatting sqref="M16">
    <cfRule type="cellIs" dxfId="198" priority="92" operator="greaterThan">
      <formula>$L$16</formula>
    </cfRule>
  </conditionalFormatting>
  <conditionalFormatting sqref="M17">
    <cfRule type="cellIs" dxfId="197" priority="91" operator="greaterThan">
      <formula>$L$17</formula>
    </cfRule>
  </conditionalFormatting>
  <conditionalFormatting sqref="Q7">
    <cfRule type="cellIs" dxfId="196" priority="90" operator="greaterThan">
      <formula>$P$7</formula>
    </cfRule>
  </conditionalFormatting>
  <conditionalFormatting sqref="Q8:R8">
    <cfRule type="cellIs" dxfId="195" priority="89" operator="greaterThan">
      <formula>$P$8</formula>
    </cfRule>
  </conditionalFormatting>
  <conditionalFormatting sqref="Q9:R9">
    <cfRule type="cellIs" dxfId="194" priority="88" operator="greaterThan">
      <formula>$P$9</formula>
    </cfRule>
  </conditionalFormatting>
  <conditionalFormatting sqref="Q10:R10">
    <cfRule type="cellIs" dxfId="193" priority="87" operator="greaterThan">
      <formula>$P$10</formula>
    </cfRule>
  </conditionalFormatting>
  <conditionalFormatting sqref="Q11:R11">
    <cfRule type="cellIs" dxfId="192" priority="86" operator="greaterThan">
      <formula>$P$11</formula>
    </cfRule>
  </conditionalFormatting>
  <conditionalFormatting sqref="Q12:R12">
    <cfRule type="cellIs" dxfId="191" priority="85" operator="greaterThan">
      <formula>$P$12</formula>
    </cfRule>
  </conditionalFormatting>
  <conditionalFormatting sqref="Q13:R13">
    <cfRule type="cellIs" dxfId="190" priority="84" operator="greaterThan">
      <formula>$P$13</formula>
    </cfRule>
  </conditionalFormatting>
  <conditionalFormatting sqref="Q14:R14">
    <cfRule type="cellIs" dxfId="189" priority="83" operator="greaterThan">
      <formula>$P$14</formula>
    </cfRule>
  </conditionalFormatting>
  <conditionalFormatting sqref="Q15:R15">
    <cfRule type="cellIs" dxfId="188" priority="82" operator="greaterThan">
      <formula>$P$15</formula>
    </cfRule>
  </conditionalFormatting>
  <conditionalFormatting sqref="Q16:R16">
    <cfRule type="cellIs" dxfId="187" priority="81" operator="greaterThan">
      <formula>$P$16</formula>
    </cfRule>
  </conditionalFormatting>
  <conditionalFormatting sqref="Q17:R17">
    <cfRule type="cellIs" dxfId="186" priority="80" operator="greaterThan">
      <formula>$P$17</formula>
    </cfRule>
  </conditionalFormatting>
  <conditionalFormatting sqref="Q18:R18">
    <cfRule type="expression" dxfId="185" priority="78" stopIfTrue="1">
      <formula>AND($Q$7:$R$17=0)</formula>
    </cfRule>
    <cfRule type="cellIs" dxfId="184" priority="79" stopIfTrue="1" operator="greaterThan">
      <formula>$P$18</formula>
    </cfRule>
  </conditionalFormatting>
  <conditionalFormatting sqref="U7">
    <cfRule type="cellIs" dxfId="183" priority="77" operator="greaterThan">
      <formula>$T$7</formula>
    </cfRule>
  </conditionalFormatting>
  <conditionalFormatting sqref="U8:V8">
    <cfRule type="cellIs" dxfId="182" priority="76" operator="greaterThan">
      <formula>$T$8</formula>
    </cfRule>
  </conditionalFormatting>
  <conditionalFormatting sqref="U9:V9">
    <cfRule type="cellIs" dxfId="181" priority="75" operator="greaterThan">
      <formula>$T$9</formula>
    </cfRule>
  </conditionalFormatting>
  <conditionalFormatting sqref="U10:V10">
    <cfRule type="cellIs" dxfId="180" priority="74" operator="greaterThan">
      <formula>$T$10</formula>
    </cfRule>
  </conditionalFormatting>
  <conditionalFormatting sqref="U11:V11">
    <cfRule type="cellIs" dxfId="179" priority="73" operator="greaterThan">
      <formula>$T$11</formula>
    </cfRule>
  </conditionalFormatting>
  <conditionalFormatting sqref="U12:V12">
    <cfRule type="cellIs" dxfId="178" priority="72" operator="greaterThan">
      <formula>$T$12</formula>
    </cfRule>
  </conditionalFormatting>
  <conditionalFormatting sqref="U18:V18">
    <cfRule type="expression" dxfId="177" priority="70" stopIfTrue="1">
      <formula>AND($U$7:$V$17=0)</formula>
    </cfRule>
    <cfRule type="cellIs" dxfId="176" priority="71" stopIfTrue="1" operator="greaterThan">
      <formula>$T$18</formula>
    </cfRule>
  </conditionalFormatting>
  <conditionalFormatting sqref="U19:V19">
    <cfRule type="cellIs" dxfId="175" priority="69" stopIfTrue="1" operator="greaterThan">
      <formula>$T$19</formula>
    </cfRule>
  </conditionalFormatting>
  <conditionalFormatting sqref="U19:V19">
    <cfRule type="expression" dxfId="174" priority="68" stopIfTrue="1">
      <formula>AND($D$7:$E$17=0,$I$7:$J$17=0,$M$7:$N$17=0,$Q$7:$R$17=0,$U$7:$V$17=0)</formula>
    </cfRule>
  </conditionalFormatting>
  <conditionalFormatting sqref="U13:V13">
    <cfRule type="cellIs" dxfId="173" priority="67" operator="greaterThan">
      <formula>$T$13</formula>
    </cfRule>
  </conditionalFormatting>
  <conditionalFormatting sqref="U14:V14">
    <cfRule type="cellIs" dxfId="172" priority="66" operator="greaterThan">
      <formula>$T$14</formula>
    </cfRule>
  </conditionalFormatting>
  <conditionalFormatting sqref="U15:V15">
    <cfRule type="cellIs" dxfId="171" priority="65" operator="greaterThan">
      <formula>$T$15</formula>
    </cfRule>
  </conditionalFormatting>
  <conditionalFormatting sqref="U16:V16">
    <cfRule type="cellIs" dxfId="170" priority="64" operator="greaterThan">
      <formula>$T$16</formula>
    </cfRule>
  </conditionalFormatting>
  <conditionalFormatting sqref="U17:V17">
    <cfRule type="cellIs" dxfId="169" priority="63" operator="greaterThan">
      <formula>$T$17</formula>
    </cfRule>
  </conditionalFormatting>
  <conditionalFormatting sqref="D25:F25">
    <cfRule type="cellIs" dxfId="168" priority="62" operator="greaterThan">
      <formula>$C$25</formula>
    </cfRule>
  </conditionalFormatting>
  <conditionalFormatting sqref="D26:F26">
    <cfRule type="cellIs" dxfId="167" priority="61" operator="greaterThan">
      <formula>$C$26</formula>
    </cfRule>
  </conditionalFormatting>
  <conditionalFormatting sqref="D27:F27">
    <cfRule type="cellIs" dxfId="166" priority="60" operator="greaterThan">
      <formula>$C$27</formula>
    </cfRule>
  </conditionalFormatting>
  <conditionalFormatting sqref="D28:F28">
    <cfRule type="cellIs" dxfId="165" priority="59" operator="greaterThan">
      <formula>$C$28</formula>
    </cfRule>
  </conditionalFormatting>
  <conditionalFormatting sqref="D29:F29">
    <cfRule type="cellIs" dxfId="164" priority="58" operator="greaterThan">
      <formula>$C$29</formula>
    </cfRule>
  </conditionalFormatting>
  <conditionalFormatting sqref="D30:F30">
    <cfRule type="cellIs" dxfId="163" priority="57" operator="greaterThan">
      <formula>$C$30</formula>
    </cfRule>
  </conditionalFormatting>
  <conditionalFormatting sqref="D31:F31">
    <cfRule type="cellIs" dxfId="162" priority="56" operator="greaterThan">
      <formula>$C$31</formula>
    </cfRule>
  </conditionalFormatting>
  <conditionalFormatting sqref="D32:F32">
    <cfRule type="cellIs" dxfId="161" priority="55" operator="greaterThan">
      <formula>$C$32</formula>
    </cfRule>
  </conditionalFormatting>
  <conditionalFormatting sqref="D33:F33">
    <cfRule type="cellIs" dxfId="160" priority="54" operator="greaterThan">
      <formula>$C$33</formula>
    </cfRule>
  </conditionalFormatting>
  <conditionalFormatting sqref="D34:F34">
    <cfRule type="cellIs" dxfId="159" priority="53" operator="greaterThan">
      <formula>$C$34</formula>
    </cfRule>
  </conditionalFormatting>
  <conditionalFormatting sqref="D35:F35">
    <cfRule type="expression" dxfId="158" priority="51" stopIfTrue="1">
      <formula>AND($D$25:$E$34=0)</formula>
    </cfRule>
    <cfRule type="cellIs" dxfId="157" priority="52" stopIfTrue="1" operator="greaterThan">
      <formula>$C$35</formula>
    </cfRule>
  </conditionalFormatting>
  <conditionalFormatting sqref="I25:J25">
    <cfRule type="cellIs" dxfId="156" priority="50" operator="greaterThan">
      <formula>$H$25</formula>
    </cfRule>
  </conditionalFormatting>
  <conditionalFormatting sqref="I26:J26">
    <cfRule type="cellIs" dxfId="155" priority="49" operator="greaterThan">
      <formula>$H$26</formula>
    </cfRule>
  </conditionalFormatting>
  <conditionalFormatting sqref="I27:J27">
    <cfRule type="cellIs" dxfId="154" priority="48" operator="greaterThan">
      <formula>$H$27</formula>
    </cfRule>
  </conditionalFormatting>
  <conditionalFormatting sqref="I28:J28">
    <cfRule type="cellIs" dxfId="153" priority="47" operator="greaterThan">
      <formula>$H$28</formula>
    </cfRule>
  </conditionalFormatting>
  <conditionalFormatting sqref="I29:J29">
    <cfRule type="cellIs" dxfId="152" priority="46" operator="greaterThan">
      <formula>$H$29</formula>
    </cfRule>
  </conditionalFormatting>
  <conditionalFormatting sqref="I30:J30">
    <cfRule type="cellIs" dxfId="151" priority="45" operator="greaterThan">
      <formula>$H$30</formula>
    </cfRule>
  </conditionalFormatting>
  <conditionalFormatting sqref="I31:J31">
    <cfRule type="cellIs" dxfId="150" priority="44" operator="greaterThan">
      <formula>$H$31</formula>
    </cfRule>
  </conditionalFormatting>
  <conditionalFormatting sqref="I32:J32">
    <cfRule type="cellIs" dxfId="149" priority="43" operator="greaterThan">
      <formula>$H$32</formula>
    </cfRule>
  </conditionalFormatting>
  <conditionalFormatting sqref="I33:J33">
    <cfRule type="cellIs" dxfId="148" priority="42" operator="greaterThan">
      <formula>$H$33</formula>
    </cfRule>
  </conditionalFormatting>
  <conditionalFormatting sqref="I34:J34">
    <cfRule type="cellIs" dxfId="147" priority="41" operator="greaterThan">
      <formula>$H$34</formula>
    </cfRule>
  </conditionalFormatting>
  <conditionalFormatting sqref="I35:J35">
    <cfRule type="expression" dxfId="146" priority="39" stopIfTrue="1">
      <formula>AND($I$25:$J$34=0)</formula>
    </cfRule>
    <cfRule type="cellIs" dxfId="145" priority="40" stopIfTrue="1" operator="greaterThan">
      <formula>$H$35</formula>
    </cfRule>
  </conditionalFormatting>
  <conditionalFormatting sqref="M25:N25">
    <cfRule type="cellIs" dxfId="144" priority="38" operator="greaterThan">
      <formula>$L$25</formula>
    </cfRule>
  </conditionalFormatting>
  <conditionalFormatting sqref="M26:N26">
    <cfRule type="cellIs" dxfId="143" priority="37" operator="greaterThan">
      <formula>$L$26</formula>
    </cfRule>
  </conditionalFormatting>
  <conditionalFormatting sqref="M27:N27">
    <cfRule type="cellIs" dxfId="142" priority="36" operator="greaterThan">
      <formula>$L$27</formula>
    </cfRule>
  </conditionalFormatting>
  <conditionalFormatting sqref="M28:N28">
    <cfRule type="cellIs" dxfId="141" priority="35" operator="greaterThan">
      <formula>$L$28</formula>
    </cfRule>
  </conditionalFormatting>
  <conditionalFormatting sqref="M29:N29">
    <cfRule type="cellIs" dxfId="140" priority="34" operator="greaterThan">
      <formula>$L$29</formula>
    </cfRule>
  </conditionalFormatting>
  <conditionalFormatting sqref="M30:N30">
    <cfRule type="cellIs" dxfId="139" priority="33" operator="greaterThan">
      <formula>$L$30</formula>
    </cfRule>
  </conditionalFormatting>
  <conditionalFormatting sqref="M31:N31">
    <cfRule type="cellIs" dxfId="138" priority="32" operator="greaterThan">
      <formula>$L$31</formula>
    </cfRule>
  </conditionalFormatting>
  <conditionalFormatting sqref="M32:N32">
    <cfRule type="cellIs" dxfId="137" priority="31" operator="greaterThan">
      <formula>$L$32</formula>
    </cfRule>
  </conditionalFormatting>
  <conditionalFormatting sqref="M33:N33">
    <cfRule type="cellIs" dxfId="136" priority="30" operator="greaterThan">
      <formula>$L$33</formula>
    </cfRule>
  </conditionalFormatting>
  <conditionalFormatting sqref="M34:N34">
    <cfRule type="cellIs" dxfId="135" priority="29" operator="greaterThan">
      <formula>$L$34</formula>
    </cfRule>
  </conditionalFormatting>
  <conditionalFormatting sqref="M35:N35">
    <cfRule type="expression" dxfId="134" priority="27" stopIfTrue="1">
      <formula>AND($M$25:$N$34=0)</formula>
    </cfRule>
    <cfRule type="cellIs" dxfId="133" priority="28" stopIfTrue="1" operator="greaterThan">
      <formula>$L$35</formula>
    </cfRule>
  </conditionalFormatting>
  <conditionalFormatting sqref="Q25:R25">
    <cfRule type="cellIs" dxfId="132" priority="26" operator="greaterThan">
      <formula>$P$25</formula>
    </cfRule>
  </conditionalFormatting>
  <conditionalFormatting sqref="Q26:R26">
    <cfRule type="cellIs" dxfId="131" priority="25" operator="greaterThan">
      <formula>$P$26</formula>
    </cfRule>
  </conditionalFormatting>
  <conditionalFormatting sqref="Q27:R27">
    <cfRule type="cellIs" dxfId="130" priority="24" operator="greaterThan">
      <formula>$P$27</formula>
    </cfRule>
  </conditionalFormatting>
  <conditionalFormatting sqref="Q28:R28">
    <cfRule type="cellIs" dxfId="129" priority="23" operator="greaterThan">
      <formula>$P$28</formula>
    </cfRule>
  </conditionalFormatting>
  <conditionalFormatting sqref="Q29:R29">
    <cfRule type="cellIs" dxfId="128" priority="22" operator="greaterThan">
      <formula>$P$29</formula>
    </cfRule>
  </conditionalFormatting>
  <conditionalFormatting sqref="Q30:R30">
    <cfRule type="cellIs" dxfId="127" priority="21" operator="greaterThan">
      <formula>$P$30</formula>
    </cfRule>
  </conditionalFormatting>
  <conditionalFormatting sqref="Q31:R31">
    <cfRule type="cellIs" dxfId="126" priority="20" operator="greaterThan">
      <formula>$P$31</formula>
    </cfRule>
  </conditionalFormatting>
  <conditionalFormatting sqref="Q32:R32">
    <cfRule type="cellIs" dxfId="125" priority="19" operator="greaterThan">
      <formula>$P$32</formula>
    </cfRule>
  </conditionalFormatting>
  <conditionalFormatting sqref="Q33:R33">
    <cfRule type="cellIs" dxfId="124" priority="18" operator="greaterThan">
      <formula>$P$33</formula>
    </cfRule>
  </conditionalFormatting>
  <conditionalFormatting sqref="Q34:R34">
    <cfRule type="cellIs" dxfId="123" priority="17" operator="greaterThan">
      <formula>$P$34</formula>
    </cfRule>
  </conditionalFormatting>
  <conditionalFormatting sqref="Q35:R35">
    <cfRule type="expression" dxfId="122" priority="15" stopIfTrue="1">
      <formula>AND($Q$25:$R$34=0)</formula>
    </cfRule>
    <cfRule type="cellIs" dxfId="121" priority="16" stopIfTrue="1" operator="greaterThan">
      <formula>$P$35</formula>
    </cfRule>
  </conditionalFormatting>
  <conditionalFormatting sqref="U25:V25">
    <cfRule type="cellIs" dxfId="120" priority="14" operator="greaterThan">
      <formula>$T$25</formula>
    </cfRule>
  </conditionalFormatting>
  <conditionalFormatting sqref="U26:V26">
    <cfRule type="cellIs" dxfId="119" priority="13" operator="greaterThan">
      <formula>$T$26</formula>
    </cfRule>
  </conditionalFormatting>
  <conditionalFormatting sqref="U27:V27">
    <cfRule type="cellIs" dxfId="118" priority="12" operator="greaterThan">
      <formula>$T$27</formula>
    </cfRule>
  </conditionalFormatting>
  <conditionalFormatting sqref="U28:V28">
    <cfRule type="cellIs" dxfId="117" priority="11" operator="greaterThan">
      <formula>$T$28</formula>
    </cfRule>
  </conditionalFormatting>
  <conditionalFormatting sqref="U29:V29">
    <cfRule type="cellIs" dxfId="116" priority="10" operator="greaterThan">
      <formula>$T$29</formula>
    </cfRule>
  </conditionalFormatting>
  <conditionalFormatting sqref="U30:V30">
    <cfRule type="cellIs" dxfId="115" priority="9" operator="greaterThan">
      <formula>$T$30</formula>
    </cfRule>
  </conditionalFormatting>
  <conditionalFormatting sqref="U31:V31">
    <cfRule type="cellIs" dxfId="114" priority="8" operator="greaterThan">
      <formula>$T$31</formula>
    </cfRule>
  </conditionalFormatting>
  <conditionalFormatting sqref="U32:V32">
    <cfRule type="cellIs" dxfId="113" priority="7" operator="greaterThan">
      <formula>$T$32</formula>
    </cfRule>
  </conditionalFormatting>
  <conditionalFormatting sqref="U33:V33">
    <cfRule type="cellIs" dxfId="112" priority="6" operator="greaterThan">
      <formula>$T$33</formula>
    </cfRule>
  </conditionalFormatting>
  <conditionalFormatting sqref="U34:V34">
    <cfRule type="cellIs" dxfId="111" priority="5" operator="greaterThan">
      <formula>$T$34</formula>
    </cfRule>
  </conditionalFormatting>
  <conditionalFormatting sqref="U35:V35">
    <cfRule type="expression" dxfId="110" priority="3" stopIfTrue="1">
      <formula>AND($U$25:$V$34=0)</formula>
    </cfRule>
    <cfRule type="cellIs" dxfId="109" priority="4" stopIfTrue="1" operator="greaterThan">
      <formula>$T$35</formula>
    </cfRule>
  </conditionalFormatting>
  <conditionalFormatting sqref="U36:V36">
    <cfRule type="cellIs" dxfId="108" priority="2" stopIfTrue="1" operator="greaterThan">
      <formula>$T$36</formula>
    </cfRule>
  </conditionalFormatting>
  <conditionalFormatting sqref="U36:V36">
    <cfRule type="expression" dxfId="107" priority="1" stopIfTrue="1">
      <formula>AND($D$25:$E$34=0,$I$25:$J$34=0,$M$25:$N$34=0,$Q$25:$R$34=0,$U$25:$V$34=0)</formula>
    </cfRule>
  </conditionalFormatting>
  <dataValidations count="1">
    <dataValidation type="custom" allowBlank="1" showInputMessage="1" sqref="B3:C3">
      <formula1>#REF!</formula1>
    </dataValidation>
  </dataValidations>
  <printOptions horizontalCentered="1"/>
  <pageMargins left="0.39370078740157483" right="0.39370078740157483" top="0.78740157480314965" bottom="0.39370078740157483" header="0.51181102362204722" footer="0.51181102362204722"/>
  <pageSetup paperSize="12" scale="97" orientation="landscape" r:id="rId1"/>
  <headerFooter alignWithMargins="0">
    <oddHeader>&amp;R令和５年４月現在</oddHeader>
    <oddFooter>&amp;C&amp;9株式会社&amp;"ＭＳ Ｐゴシック,太字"&amp;12宮日サービスセンター&amp;R&amp;9〒880-0812　&amp;10宮崎市高千穂通２丁目５番２５号&amp;9　　TEL 0985-24-6541 / FAX 0985-24-6570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表紙 </vt:lpstr>
      <vt:lpstr>宮崎市①</vt:lpstr>
      <vt:lpstr>宮崎市②</vt:lpstr>
      <vt:lpstr>都城市</vt:lpstr>
      <vt:lpstr>日南・串間</vt:lpstr>
      <vt:lpstr>延岡市</vt:lpstr>
      <vt:lpstr>日向市 ･東臼杵･西臼杵郡</vt:lpstr>
      <vt:lpstr>小林・えびの</vt:lpstr>
      <vt:lpstr>西都・児湯</vt:lpstr>
      <vt:lpstr>北諸･西諸・東諸県郡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2023-01-26T04:59:06Z</cp:lastPrinted>
  <dcterms:created xsi:type="dcterms:W3CDTF">2010-10-04T05:53:43Z</dcterms:created>
  <dcterms:modified xsi:type="dcterms:W3CDTF">2023-03-29T06:59:44Z</dcterms:modified>
</cp:coreProperties>
</file>