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6e6c363b9afa3d/Desktop/令和8年10月部数改定/"/>
    </mc:Choice>
  </mc:AlternateContent>
  <xr:revisionPtr revIDLastSave="42" documentId="13_ncr:1_{E7FAC5A4-A8A6-4D29-8BE0-0C87B9F8F848}" xr6:coauthVersionLast="47" xr6:coauthVersionMax="47" xr10:uidLastSave="{8BFF068A-0D4F-442B-BF24-0EFC3447F42B}"/>
  <bookViews>
    <workbookView xWindow="-120" yWindow="-120" windowWidth="29040" windowHeight="15720" tabRatio="767" firstSheet="1" activeTab="1" xr2:uid="{00000000-000D-0000-FFFF-FFFF00000000}"/>
  </bookViews>
  <sheets>
    <sheet name="表紙 " sheetId="22" state="hidden" r:id="rId1"/>
    <sheet name="宮崎市①" sheetId="3" r:id="rId2"/>
    <sheet name="宮崎市②" sheetId="4" r:id="rId3"/>
    <sheet name="都城市" sheetId="5" r:id="rId4"/>
    <sheet name="日南・串間" sheetId="14" r:id="rId5"/>
    <sheet name="延岡市" sheetId="23" r:id="rId6"/>
    <sheet name="日向市 ･東臼杵･西臼杵郡" sheetId="18" r:id="rId7"/>
    <sheet name="小林・えびの" sheetId="15" r:id="rId8"/>
    <sheet name="西都・児湯" sheetId="12" r:id="rId9"/>
    <sheet name="北諸･西諸・東諸県郡 " sheetId="17" r:id="rId10"/>
  </sheets>
  <calcPr calcId="191029"/>
</workbook>
</file>

<file path=xl/calcChain.xml><?xml version="1.0" encoding="utf-8"?>
<calcChain xmlns="http://schemas.openxmlformats.org/spreadsheetml/2006/main">
  <c r="E35" i="3" l="1"/>
  <c r="Q11" i="22" l="1"/>
  <c r="M11" i="22"/>
  <c r="G22" i="23"/>
  <c r="G20" i="23"/>
  <c r="G18" i="23"/>
  <c r="G11" i="23"/>
  <c r="AA35" i="23"/>
  <c r="Z35" i="23"/>
  <c r="T11" i="22" s="1"/>
  <c r="Y35" i="23"/>
  <c r="S11" i="22" s="1"/>
  <c r="V35" i="23"/>
  <c r="U11" i="22" s="1"/>
  <c r="U35" i="23"/>
  <c r="P11" i="22" s="1"/>
  <c r="T35" i="23"/>
  <c r="O11" i="22" s="1"/>
  <c r="Q35" i="23"/>
  <c r="P35" i="23"/>
  <c r="L11" i="22" s="1"/>
  <c r="O35" i="23"/>
  <c r="K11" i="22" s="1"/>
  <c r="L35" i="23"/>
  <c r="K35" i="23"/>
  <c r="H11" i="22" s="1"/>
  <c r="J35" i="23"/>
  <c r="G11" i="22" s="1"/>
  <c r="F35" i="23"/>
  <c r="E11" i="22" s="1"/>
  <c r="E35" i="23"/>
  <c r="D11" i="22" s="1"/>
  <c r="D35" i="23"/>
  <c r="C11" i="22" s="1"/>
  <c r="G17" i="23"/>
  <c r="G16" i="23"/>
  <c r="G15" i="23"/>
  <c r="G14" i="23"/>
  <c r="G13" i="23"/>
  <c r="G12" i="23"/>
  <c r="G10" i="23"/>
  <c r="G9" i="23"/>
  <c r="G8" i="23"/>
  <c r="G7" i="23"/>
  <c r="AA5" i="23"/>
  <c r="V5" i="23"/>
  <c r="Q5" i="23"/>
  <c r="L5" i="23"/>
  <c r="F5" i="23"/>
  <c r="E34" i="3"/>
  <c r="J17" i="15"/>
  <c r="G15" i="22" s="1"/>
  <c r="V23" i="12"/>
  <c r="V5" i="12"/>
  <c r="Q5" i="3"/>
  <c r="V5" i="17"/>
  <c r="Q5" i="17"/>
  <c r="L5" i="17"/>
  <c r="V5" i="4"/>
  <c r="AA5" i="5"/>
  <c r="L5" i="5"/>
  <c r="V5" i="5"/>
  <c r="Q5" i="5"/>
  <c r="G31" i="12"/>
  <c r="G30" i="12"/>
  <c r="G29" i="12"/>
  <c r="G28" i="12"/>
  <c r="G27" i="12"/>
  <c r="G26" i="12"/>
  <c r="G9" i="12"/>
  <c r="G8" i="12"/>
  <c r="G26" i="15"/>
  <c r="G25" i="15"/>
  <c r="G11" i="15"/>
  <c r="G10" i="15"/>
  <c r="G9" i="15"/>
  <c r="G8" i="15"/>
  <c r="G33" i="18"/>
  <c r="G32" i="18"/>
  <c r="G24" i="18"/>
  <c r="G23" i="18"/>
  <c r="G22" i="18"/>
  <c r="G21" i="18"/>
  <c r="G20" i="18"/>
  <c r="G12" i="18"/>
  <c r="G11" i="18"/>
  <c r="G10" i="18"/>
  <c r="G9" i="18"/>
  <c r="G8" i="18"/>
  <c r="G26" i="14"/>
  <c r="G13" i="14"/>
  <c r="G12" i="14"/>
  <c r="G11" i="14"/>
  <c r="G10" i="14"/>
  <c r="G9" i="14"/>
  <c r="G8" i="14"/>
  <c r="G19" i="5"/>
  <c r="G18" i="5"/>
  <c r="G17" i="5"/>
  <c r="G16" i="5"/>
  <c r="G15" i="5"/>
  <c r="G14" i="5"/>
  <c r="G13" i="5"/>
  <c r="G12" i="5"/>
  <c r="G11" i="5"/>
  <c r="G10" i="5"/>
  <c r="G9" i="5"/>
  <c r="G8" i="5"/>
  <c r="G32" i="17"/>
  <c r="G31" i="17"/>
  <c r="G30" i="17"/>
  <c r="G29" i="17"/>
  <c r="G21" i="17"/>
  <c r="G20" i="17"/>
  <c r="G19" i="17"/>
  <c r="G11" i="17"/>
  <c r="G10" i="17"/>
  <c r="G9" i="17"/>
  <c r="G8" i="17"/>
  <c r="G28" i="17"/>
  <c r="G18" i="17"/>
  <c r="G7" i="17"/>
  <c r="G25" i="12"/>
  <c r="G7" i="12"/>
  <c r="G24" i="15"/>
  <c r="G7" i="15"/>
  <c r="G31" i="18"/>
  <c r="G19" i="18"/>
  <c r="G7" i="18"/>
  <c r="G25" i="14"/>
  <c r="G7" i="14"/>
  <c r="G7" i="5"/>
  <c r="G18" i="4"/>
  <c r="G17" i="4"/>
  <c r="G16" i="4"/>
  <c r="G15" i="4"/>
  <c r="G14" i="4"/>
  <c r="G13" i="4"/>
  <c r="G12" i="4"/>
  <c r="G11" i="4"/>
  <c r="G10" i="4"/>
  <c r="G9" i="4"/>
  <c r="G8" i="4"/>
  <c r="G7" i="4"/>
  <c r="G7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AA5" i="17"/>
  <c r="F5" i="17"/>
  <c r="AA23" i="12"/>
  <c r="AA35" i="12" s="1"/>
  <c r="U18" i="22" s="1"/>
  <c r="L23" i="12"/>
  <c r="L35" i="12" s="1"/>
  <c r="I18" i="22" s="1"/>
  <c r="V35" i="12"/>
  <c r="Q18" i="22" s="1"/>
  <c r="AA5" i="12"/>
  <c r="Q5" i="12"/>
  <c r="L5" i="12"/>
  <c r="F5" i="12"/>
  <c r="Q22" i="15"/>
  <c r="Q33" i="15" s="1"/>
  <c r="M16" i="22" s="1"/>
  <c r="L22" i="15"/>
  <c r="L33" i="15" s="1"/>
  <c r="I16" i="22" s="1"/>
  <c r="F22" i="15"/>
  <c r="F33" i="15" s="1"/>
  <c r="E16" i="22" s="1"/>
  <c r="Q5" i="15"/>
  <c r="L5" i="15"/>
  <c r="F5" i="15"/>
  <c r="AA5" i="15"/>
  <c r="V5" i="15"/>
  <c r="V29" i="18"/>
  <c r="Q29" i="18"/>
  <c r="AA17" i="18"/>
  <c r="V17" i="18"/>
  <c r="F17" i="18"/>
  <c r="Q5" i="18"/>
  <c r="V5" i="18"/>
  <c r="L5" i="18"/>
  <c r="F5" i="18"/>
  <c r="F23" i="14"/>
  <c r="F34" i="14" s="1"/>
  <c r="E10" i="22" s="1"/>
  <c r="AA5" i="14"/>
  <c r="V5" i="14"/>
  <c r="Q5" i="14"/>
  <c r="F5" i="14"/>
  <c r="L5" i="14"/>
  <c r="P34" i="5"/>
  <c r="L8" i="22" s="1"/>
  <c r="E18" i="14"/>
  <c r="D9" i="22" s="1"/>
  <c r="AA23" i="14"/>
  <c r="AA34" i="14" s="1"/>
  <c r="U10" i="22" s="1"/>
  <c r="V23" i="14"/>
  <c r="Q23" i="14"/>
  <c r="L23" i="14"/>
  <c r="L34" i="14" s="1"/>
  <c r="I10" i="22" s="1"/>
  <c r="Z34" i="14"/>
  <c r="U34" i="14"/>
  <c r="P34" i="14"/>
  <c r="L10" i="22" s="1"/>
  <c r="K34" i="14"/>
  <c r="H10" i="22" s="1"/>
  <c r="E34" i="14"/>
  <c r="D10" i="22" s="1"/>
  <c r="U18" i="14"/>
  <c r="P9" i="22" s="1"/>
  <c r="Z18" i="14"/>
  <c r="T9" i="22" s="1"/>
  <c r="L5" i="3"/>
  <c r="F5" i="3"/>
  <c r="AA5" i="4"/>
  <c r="Q5" i="4"/>
  <c r="V5" i="3"/>
  <c r="AA5" i="3"/>
  <c r="L5" i="4"/>
  <c r="T34" i="5"/>
  <c r="O8" i="22" s="1"/>
  <c r="O34" i="3"/>
  <c r="J34" i="3"/>
  <c r="U34" i="5"/>
  <c r="P8" i="22" s="1"/>
  <c r="U34" i="3"/>
  <c r="U33" i="4"/>
  <c r="T33" i="4"/>
  <c r="T34" i="3"/>
  <c r="U21" i="22"/>
  <c r="U20" i="22"/>
  <c r="U19" i="22"/>
  <c r="U14" i="22"/>
  <c r="U13" i="22"/>
  <c r="U12" i="22"/>
  <c r="U7" i="22"/>
  <c r="Q21" i="22"/>
  <c r="Q20" i="22"/>
  <c r="Q19" i="22"/>
  <c r="Q14" i="22"/>
  <c r="Q13" i="22"/>
  <c r="Q12" i="22"/>
  <c r="Q7" i="22"/>
  <c r="M21" i="22"/>
  <c r="M20" i="22"/>
  <c r="M19" i="22"/>
  <c r="M14" i="22"/>
  <c r="M13" i="22"/>
  <c r="M12" i="22"/>
  <c r="M7" i="22"/>
  <c r="I21" i="22"/>
  <c r="I20" i="22"/>
  <c r="I19" i="22"/>
  <c r="I14" i="22"/>
  <c r="I13" i="22"/>
  <c r="I12" i="22"/>
  <c r="I7" i="22"/>
  <c r="E21" i="22"/>
  <c r="E20" i="22"/>
  <c r="E19" i="22"/>
  <c r="E14" i="22"/>
  <c r="E13" i="22"/>
  <c r="E12" i="22"/>
  <c r="E7" i="22"/>
  <c r="AA16" i="17"/>
  <c r="V16" i="17"/>
  <c r="Q16" i="17"/>
  <c r="L16" i="17"/>
  <c r="F16" i="17"/>
  <c r="AA26" i="17"/>
  <c r="V26" i="17"/>
  <c r="Q26" i="17"/>
  <c r="L26" i="17"/>
  <c r="F26" i="17"/>
  <c r="Q23" i="12"/>
  <c r="Q35" i="12" s="1"/>
  <c r="M18" i="22" s="1"/>
  <c r="F23" i="12"/>
  <c r="F35" i="12" s="1"/>
  <c r="E18" i="22" s="1"/>
  <c r="AA22" i="15"/>
  <c r="AA33" i="15" s="1"/>
  <c r="U16" i="22" s="1"/>
  <c r="V22" i="15"/>
  <c r="V33" i="15" s="1"/>
  <c r="Q16" i="22" s="1"/>
  <c r="AA29" i="18"/>
  <c r="L29" i="18"/>
  <c r="F29" i="18"/>
  <c r="Q17" i="18"/>
  <c r="L17" i="18"/>
  <c r="AA5" i="18"/>
  <c r="F5" i="5"/>
  <c r="F5" i="4"/>
  <c r="Z33" i="15"/>
  <c r="T16" i="22" s="1"/>
  <c r="U33" i="15"/>
  <c r="P16" i="22" s="1"/>
  <c r="P33" i="15"/>
  <c r="L16" i="22" s="1"/>
  <c r="K33" i="15"/>
  <c r="H16" i="22" s="1"/>
  <c r="E33" i="15"/>
  <c r="D16" i="22" s="1"/>
  <c r="D13" i="18"/>
  <c r="C12" i="22" s="1"/>
  <c r="E13" i="18"/>
  <c r="D12" i="22" s="1"/>
  <c r="J13" i="18"/>
  <c r="G12" i="22" s="1"/>
  <c r="K13" i="18"/>
  <c r="H12" i="22" s="1"/>
  <c r="O13" i="18"/>
  <c r="K12" i="22" s="1"/>
  <c r="P13" i="18"/>
  <c r="L12" i="22" s="1"/>
  <c r="T13" i="18"/>
  <c r="O12" i="22" s="1"/>
  <c r="U13" i="18"/>
  <c r="P12" i="22" s="1"/>
  <c r="P18" i="14"/>
  <c r="L9" i="22" s="1"/>
  <c r="Q18" i="14"/>
  <c r="M9" i="22" s="1"/>
  <c r="Z33" i="4"/>
  <c r="Z34" i="3"/>
  <c r="Z33" i="17"/>
  <c r="T21" i="22" s="1"/>
  <c r="Y33" i="17"/>
  <c r="S21" i="22" s="1"/>
  <c r="U33" i="17"/>
  <c r="P21" i="22" s="1"/>
  <c r="T33" i="17"/>
  <c r="O21" i="22" s="1"/>
  <c r="P33" i="17"/>
  <c r="L21" i="22"/>
  <c r="O33" i="17"/>
  <c r="K21" i="22" s="1"/>
  <c r="K33" i="17"/>
  <c r="H21" i="22" s="1"/>
  <c r="J33" i="17"/>
  <c r="G21" i="22" s="1"/>
  <c r="E33" i="17"/>
  <c r="D21" i="22" s="1"/>
  <c r="D33" i="17"/>
  <c r="C21" i="22" s="1"/>
  <c r="Z22" i="17"/>
  <c r="T20" i="22" s="1"/>
  <c r="Y22" i="17"/>
  <c r="S20" i="22" s="1"/>
  <c r="U22" i="17"/>
  <c r="P20" i="22" s="1"/>
  <c r="T22" i="17"/>
  <c r="O20" i="22" s="1"/>
  <c r="P22" i="17"/>
  <c r="L20" i="22" s="1"/>
  <c r="O22" i="17"/>
  <c r="K20" i="22" s="1"/>
  <c r="K22" i="17"/>
  <c r="H20" i="22" s="1"/>
  <c r="J22" i="17"/>
  <c r="G20" i="22" s="1"/>
  <c r="E22" i="17"/>
  <c r="D20" i="22" s="1"/>
  <c r="D22" i="17"/>
  <c r="C20" i="22" s="1"/>
  <c r="Z12" i="17"/>
  <c r="T19" i="22" s="1"/>
  <c r="Y12" i="17"/>
  <c r="S19" i="22" s="1"/>
  <c r="U12" i="17"/>
  <c r="P19" i="22" s="1"/>
  <c r="T12" i="17"/>
  <c r="O19" i="22" s="1"/>
  <c r="P12" i="17"/>
  <c r="L19" i="22" s="1"/>
  <c r="O12" i="17"/>
  <c r="K19" i="22" s="1"/>
  <c r="K12" i="17"/>
  <c r="H19" i="22" s="1"/>
  <c r="J12" i="17"/>
  <c r="G19" i="22" s="1"/>
  <c r="E12" i="17"/>
  <c r="D19" i="22" s="1"/>
  <c r="D12" i="17"/>
  <c r="C19" i="22" s="1"/>
  <c r="Z35" i="12"/>
  <c r="T18" i="22" s="1"/>
  <c r="Y35" i="12"/>
  <c r="S18" i="22" s="1"/>
  <c r="U35" i="12"/>
  <c r="P18" i="22" s="1"/>
  <c r="T35" i="12"/>
  <c r="O18" i="22" s="1"/>
  <c r="P35" i="12"/>
  <c r="L18" i="22" s="1"/>
  <c r="O35" i="12"/>
  <c r="K18" i="22" s="1"/>
  <c r="K35" i="12"/>
  <c r="H18" i="22" s="1"/>
  <c r="J35" i="12"/>
  <c r="G18" i="22" s="1"/>
  <c r="E35" i="12"/>
  <c r="D18" i="22" s="1"/>
  <c r="D35" i="12"/>
  <c r="C18" i="22" s="1"/>
  <c r="AA18" i="12"/>
  <c r="U17" i="22" s="1"/>
  <c r="Z18" i="12"/>
  <c r="T17" i="22" s="1"/>
  <c r="Y18" i="12"/>
  <c r="S17" i="22" s="1"/>
  <c r="V18" i="12"/>
  <c r="Q17" i="22" s="1"/>
  <c r="U18" i="12"/>
  <c r="P17" i="22" s="1"/>
  <c r="T18" i="12"/>
  <c r="O17" i="22" s="1"/>
  <c r="Q18" i="12"/>
  <c r="M17" i="22" s="1"/>
  <c r="P18" i="12"/>
  <c r="L17" i="22" s="1"/>
  <c r="O18" i="12"/>
  <c r="K17" i="22" s="1"/>
  <c r="L18" i="12"/>
  <c r="I17" i="22" s="1"/>
  <c r="K18" i="12"/>
  <c r="H17" i="22" s="1"/>
  <c r="J18" i="12"/>
  <c r="G17" i="22" s="1"/>
  <c r="F18" i="12"/>
  <c r="E17" i="22" s="1"/>
  <c r="E18" i="12"/>
  <c r="D17" i="22" s="1"/>
  <c r="D18" i="12"/>
  <c r="C17" i="22" s="1"/>
  <c r="Y33" i="15"/>
  <c r="S16" i="22" s="1"/>
  <c r="T33" i="15"/>
  <c r="O16" i="22" s="1"/>
  <c r="O33" i="15"/>
  <c r="K16" i="22" s="1"/>
  <c r="J33" i="15"/>
  <c r="G16" i="22" s="1"/>
  <c r="D33" i="15"/>
  <c r="C16" i="22" s="1"/>
  <c r="AA17" i="15"/>
  <c r="U15" i="22" s="1"/>
  <c r="Z17" i="15"/>
  <c r="T15" i="22" s="1"/>
  <c r="Y17" i="15"/>
  <c r="S15" i="22" s="1"/>
  <c r="V17" i="15"/>
  <c r="Q15" i="22" s="1"/>
  <c r="U17" i="15"/>
  <c r="P15" i="22" s="1"/>
  <c r="T17" i="15"/>
  <c r="O15" i="22" s="1"/>
  <c r="Q17" i="15"/>
  <c r="M15" i="22" s="1"/>
  <c r="P17" i="15"/>
  <c r="L15" i="22" s="1"/>
  <c r="O17" i="15"/>
  <c r="K15" i="22" s="1"/>
  <c r="L17" i="15"/>
  <c r="I15" i="22" s="1"/>
  <c r="K17" i="15"/>
  <c r="H15" i="22" s="1"/>
  <c r="F17" i="15"/>
  <c r="E15" i="22" s="1"/>
  <c r="E17" i="15"/>
  <c r="D15" i="22" s="1"/>
  <c r="D17" i="15"/>
  <c r="C15" i="22" s="1"/>
  <c r="Z34" i="18"/>
  <c r="T14" i="22" s="1"/>
  <c r="Y34" i="18"/>
  <c r="S14" i="22" s="1"/>
  <c r="U34" i="18"/>
  <c r="P14" i="22" s="1"/>
  <c r="T34" i="18"/>
  <c r="O14" i="22" s="1"/>
  <c r="P34" i="18"/>
  <c r="L14" i="22" s="1"/>
  <c r="O34" i="18"/>
  <c r="K14" i="22" s="1"/>
  <c r="K34" i="18"/>
  <c r="H14" i="22" s="1"/>
  <c r="J34" i="18"/>
  <c r="G14" i="22" s="1"/>
  <c r="E34" i="18"/>
  <c r="D14" i="22" s="1"/>
  <c r="D34" i="18"/>
  <c r="C14" i="22" s="1"/>
  <c r="Z25" i="18"/>
  <c r="T13" i="22" s="1"/>
  <c r="Y25" i="18"/>
  <c r="S13" i="22" s="1"/>
  <c r="U25" i="18"/>
  <c r="P13" i="22" s="1"/>
  <c r="T25" i="18"/>
  <c r="O13" i="22" s="1"/>
  <c r="P25" i="18"/>
  <c r="L13" i="22" s="1"/>
  <c r="O25" i="18"/>
  <c r="K13" i="22" s="1"/>
  <c r="K25" i="18"/>
  <c r="H13" i="22" s="1"/>
  <c r="J25" i="18"/>
  <c r="G13" i="22" s="1"/>
  <c r="E25" i="18"/>
  <c r="D13" i="22" s="1"/>
  <c r="D25" i="18"/>
  <c r="C13" i="22" s="1"/>
  <c r="Z13" i="18"/>
  <c r="Y13" i="18"/>
  <c r="S12" i="22" s="1"/>
  <c r="Y34" i="14"/>
  <c r="S10" i="22" s="1"/>
  <c r="P10" i="22"/>
  <c r="T34" i="14"/>
  <c r="O10" i="22" s="1"/>
  <c r="O34" i="14"/>
  <c r="K10" i="22" s="1"/>
  <c r="J34" i="14"/>
  <c r="D34" i="14"/>
  <c r="C10" i="22" s="1"/>
  <c r="AA18" i="14"/>
  <c r="U9" i="22" s="1"/>
  <c r="Y18" i="14"/>
  <c r="S9" i="22" s="1"/>
  <c r="V18" i="14"/>
  <c r="Q9" i="22" s="1"/>
  <c r="T18" i="14"/>
  <c r="O9" i="22" s="1"/>
  <c r="O18" i="14"/>
  <c r="K9" i="22" s="1"/>
  <c r="L18" i="14"/>
  <c r="I9" i="22" s="1"/>
  <c r="K18" i="14"/>
  <c r="H9" i="22" s="1"/>
  <c r="J18" i="14"/>
  <c r="G9" i="22" s="1"/>
  <c r="F18" i="14"/>
  <c r="E9" i="22" s="1"/>
  <c r="D18" i="14"/>
  <c r="C9" i="22" s="1"/>
  <c r="AA34" i="5"/>
  <c r="U8" i="22" s="1"/>
  <c r="Z34" i="5"/>
  <c r="T8" i="22" s="1"/>
  <c r="Y34" i="5"/>
  <c r="S8" i="22" s="1"/>
  <c r="V34" i="5"/>
  <c r="Q8" i="22" s="1"/>
  <c r="Q34" i="5"/>
  <c r="M8" i="22" s="1"/>
  <c r="O34" i="5"/>
  <c r="K8" i="22" s="1"/>
  <c r="L34" i="5"/>
  <c r="I8" i="22" s="1"/>
  <c r="K34" i="5"/>
  <c r="H8" i="22" s="1"/>
  <c r="J34" i="5"/>
  <c r="G8" i="22" s="1"/>
  <c r="F34" i="5"/>
  <c r="E8" i="22" s="1"/>
  <c r="E34" i="5"/>
  <c r="D8" i="22" s="1"/>
  <c r="D34" i="5"/>
  <c r="C8" i="22" s="1"/>
  <c r="Y33" i="4"/>
  <c r="P33" i="4"/>
  <c r="O33" i="4"/>
  <c r="K33" i="4"/>
  <c r="J33" i="4"/>
  <c r="E33" i="4"/>
  <c r="D33" i="4"/>
  <c r="Y34" i="3"/>
  <c r="P34" i="3"/>
  <c r="K34" i="3"/>
  <c r="D34" i="3"/>
  <c r="Q34" i="14"/>
  <c r="M10" i="22" s="1"/>
  <c r="V34" i="14"/>
  <c r="Q10" i="22" s="1"/>
  <c r="I11" i="22" l="1"/>
  <c r="I27" i="22" s="1"/>
  <c r="Y36" i="23"/>
  <c r="D7" i="22"/>
  <c r="D27" i="22" s="1"/>
  <c r="Z36" i="23"/>
  <c r="K34" i="4"/>
  <c r="Z13" i="17"/>
  <c r="Z14" i="18"/>
  <c r="Z19" i="14"/>
  <c r="Z35" i="14"/>
  <c r="Z35" i="18"/>
  <c r="Z18" i="15"/>
  <c r="Z34" i="17"/>
  <c r="T12" i="22"/>
  <c r="O34" i="4"/>
  <c r="K7" i="22" s="1"/>
  <c r="Z19" i="12"/>
  <c r="Y35" i="18"/>
  <c r="Z34" i="4"/>
  <c r="Z35" i="3"/>
  <c r="T7" i="22" s="1"/>
  <c r="Y36" i="12"/>
  <c r="Z35" i="5"/>
  <c r="J34" i="4"/>
  <c r="D34" i="4"/>
  <c r="C7" i="22" s="1"/>
  <c r="C27" i="22" s="1"/>
  <c r="T34" i="4"/>
  <c r="O7" i="22" s="1"/>
  <c r="O27" i="22" s="1"/>
  <c r="J35" i="3"/>
  <c r="G7" i="22" s="1"/>
  <c r="U27" i="22"/>
  <c r="E27" i="22"/>
  <c r="M27" i="22"/>
  <c r="Z23" i="17"/>
  <c r="T10" i="22"/>
  <c r="P35" i="3"/>
  <c r="L7" i="22" s="1"/>
  <c r="L27" i="22" s="1"/>
  <c r="Q27" i="22"/>
  <c r="Z34" i="15"/>
  <c r="Z36" i="12"/>
  <c r="O35" i="3"/>
  <c r="Y18" i="15"/>
  <c r="D35" i="3"/>
  <c r="Y19" i="14"/>
  <c r="Y14" i="18"/>
  <c r="Z26" i="18"/>
  <c r="U34" i="4"/>
  <c r="U35" i="3"/>
  <c r="P7" i="22" s="1"/>
  <c r="P27" i="22" s="1"/>
  <c r="Y34" i="17"/>
  <c r="Y23" i="17"/>
  <c r="Y13" i="17"/>
  <c r="Y19" i="12"/>
  <c r="Y34" i="15"/>
  <c r="Y26" i="18"/>
  <c r="Y35" i="14"/>
  <c r="Y35" i="5"/>
  <c r="Y34" i="4"/>
  <c r="S7" i="22" s="1"/>
  <c r="S27" i="22" s="1"/>
  <c r="T35" i="3"/>
  <c r="Y35" i="3"/>
  <c r="G10" i="22"/>
  <c r="E34" i="4"/>
  <c r="P34" i="4"/>
  <c r="K35" i="3"/>
  <c r="H7" i="22" s="1"/>
  <c r="H27" i="22" s="1"/>
  <c r="Z38" i="17" l="1"/>
  <c r="Z38" i="15"/>
  <c r="Z38" i="18"/>
  <c r="Z38" i="14"/>
  <c r="T27" i="22"/>
  <c r="T28" i="22" s="1"/>
  <c r="K27" i="22"/>
  <c r="Z38" i="12"/>
  <c r="G27" i="22"/>
  <c r="Y35" i="4"/>
  <c r="U28" i="22"/>
  <c r="Y36" i="3"/>
  <c r="Z35" i="4"/>
  <c r="D3" i="22" s="1"/>
  <c r="Z36" i="3"/>
  <c r="E3" i="3" l="1"/>
  <c r="E3" i="14"/>
  <c r="E3" i="23"/>
  <c r="E3" i="4"/>
  <c r="E3" i="5"/>
  <c r="E3" i="17"/>
  <c r="E3" i="18"/>
  <c r="E3" i="12"/>
  <c r="E3" i="15"/>
  <c r="S28" i="22"/>
</calcChain>
</file>

<file path=xl/sharedStrings.xml><?xml version="1.0" encoding="utf-8"?>
<sst xmlns="http://schemas.openxmlformats.org/spreadsheetml/2006/main" count="1663" uniqueCount="624">
  <si>
    <t>宮崎日日新聞</t>
    <rPh sb="0" eb="2">
      <t>ミヤザキ</t>
    </rPh>
    <rPh sb="2" eb="3">
      <t>ヒ</t>
    </rPh>
    <rPh sb="3" eb="4">
      <t>ヒ</t>
    </rPh>
    <rPh sb="4" eb="6">
      <t>シンブン</t>
    </rPh>
    <phoneticPr fontId="2"/>
  </si>
  <si>
    <t>部数</t>
    <rPh sb="0" eb="2">
      <t>ブスウ</t>
    </rPh>
    <phoneticPr fontId="2"/>
  </si>
  <si>
    <t>折込数</t>
    <rPh sb="0" eb="2">
      <t>オリコミ</t>
    </rPh>
    <rPh sb="2" eb="3">
      <t>カズ</t>
    </rPh>
    <phoneticPr fontId="2"/>
  </si>
  <si>
    <t>日本経済新聞</t>
    <rPh sb="0" eb="2">
      <t>ニホン</t>
    </rPh>
    <rPh sb="2" eb="4">
      <t>ケイザイ</t>
    </rPh>
    <rPh sb="4" eb="6">
      <t>シンブン</t>
    </rPh>
    <phoneticPr fontId="2"/>
  </si>
  <si>
    <t>大淀東</t>
    <rPh sb="0" eb="2">
      <t>オオヨド</t>
    </rPh>
    <rPh sb="2" eb="3">
      <t>ヒガシ</t>
    </rPh>
    <phoneticPr fontId="2"/>
  </si>
  <si>
    <t>大淀西</t>
    <rPh sb="0" eb="2">
      <t>オオヨド</t>
    </rPh>
    <rPh sb="2" eb="3">
      <t>ニシ</t>
    </rPh>
    <phoneticPr fontId="2"/>
  </si>
  <si>
    <t>空港前</t>
    <rPh sb="0" eb="2">
      <t>クウコウ</t>
    </rPh>
    <rPh sb="2" eb="3">
      <t>マエ</t>
    </rPh>
    <phoneticPr fontId="2"/>
  </si>
  <si>
    <t>大塚台</t>
    <rPh sb="0" eb="2">
      <t>オオツカ</t>
    </rPh>
    <rPh sb="2" eb="3">
      <t>ダイ</t>
    </rPh>
    <phoneticPr fontId="2"/>
  </si>
  <si>
    <t>いきめ台</t>
    <rPh sb="3" eb="4">
      <t>ダイ</t>
    </rPh>
    <phoneticPr fontId="2"/>
  </si>
  <si>
    <t>花山手</t>
    <rPh sb="0" eb="1">
      <t>ハナ</t>
    </rPh>
    <rPh sb="1" eb="3">
      <t>ヤマテ</t>
    </rPh>
    <phoneticPr fontId="2"/>
  </si>
  <si>
    <t>錦　町</t>
    <rPh sb="0" eb="1">
      <t>ニシキ</t>
    </rPh>
    <rPh sb="2" eb="3">
      <t>マチ</t>
    </rPh>
    <phoneticPr fontId="2"/>
  </si>
  <si>
    <t>大　宮</t>
    <rPh sb="0" eb="1">
      <t>ダイ</t>
    </rPh>
    <rPh sb="2" eb="3">
      <t>ミヤ</t>
    </rPh>
    <phoneticPr fontId="2"/>
  </si>
  <si>
    <t>江　南</t>
    <rPh sb="0" eb="1">
      <t>エ</t>
    </rPh>
    <rPh sb="2" eb="3">
      <t>ミナミ</t>
    </rPh>
    <phoneticPr fontId="2"/>
  </si>
  <si>
    <t>波　島</t>
    <rPh sb="0" eb="1">
      <t>ナミ</t>
    </rPh>
    <rPh sb="2" eb="3">
      <t>シマ</t>
    </rPh>
    <phoneticPr fontId="2"/>
  </si>
  <si>
    <t>新　城</t>
    <rPh sb="0" eb="1">
      <t>シン</t>
    </rPh>
    <rPh sb="2" eb="3">
      <t>シロ</t>
    </rPh>
    <phoneticPr fontId="2"/>
  </si>
  <si>
    <t>花ヶ島</t>
    <rPh sb="0" eb="1">
      <t>ハナ</t>
    </rPh>
    <rPh sb="2" eb="3">
      <t>シマ</t>
    </rPh>
    <phoneticPr fontId="2"/>
  </si>
  <si>
    <t>月見ヶ丘</t>
    <rPh sb="0" eb="2">
      <t>ツキミ</t>
    </rPh>
    <rPh sb="3" eb="4">
      <t>オカ</t>
    </rPh>
    <phoneticPr fontId="2"/>
  </si>
  <si>
    <t>希望ヶ丘</t>
    <rPh sb="0" eb="2">
      <t>キボウ</t>
    </rPh>
    <rPh sb="3" eb="4">
      <t>オカ</t>
    </rPh>
    <phoneticPr fontId="2"/>
  </si>
  <si>
    <t>合　計</t>
    <rPh sb="0" eb="1">
      <t>ゴウ</t>
    </rPh>
    <rPh sb="2" eb="3">
      <t>ケイ</t>
    </rPh>
    <phoneticPr fontId="2"/>
  </si>
  <si>
    <t>折込日</t>
    <rPh sb="0" eb="2">
      <t>オリコミ</t>
    </rPh>
    <rPh sb="2" eb="3">
      <t>ヒ</t>
    </rPh>
    <phoneticPr fontId="2"/>
  </si>
  <si>
    <t>サイズ</t>
    <phoneticPr fontId="2"/>
  </si>
  <si>
    <t>タイトル等</t>
    <rPh sb="4" eb="5">
      <t>トウ</t>
    </rPh>
    <phoneticPr fontId="2"/>
  </si>
  <si>
    <t>備　考</t>
    <rPh sb="0" eb="1">
      <t>ソナエ</t>
    </rPh>
    <rPh sb="2" eb="3">
      <t>コウ</t>
    </rPh>
    <phoneticPr fontId="2"/>
  </si>
  <si>
    <t>朝日新聞</t>
    <rPh sb="0" eb="2">
      <t>アサヒ</t>
    </rPh>
    <rPh sb="2" eb="4">
      <t>シンブン</t>
    </rPh>
    <phoneticPr fontId="2"/>
  </si>
  <si>
    <t>毎日新聞</t>
    <rPh sb="0" eb="2">
      <t>マイニチ</t>
    </rPh>
    <rPh sb="2" eb="4">
      <t>シンブン</t>
    </rPh>
    <phoneticPr fontId="2"/>
  </si>
  <si>
    <t>読売新聞</t>
    <rPh sb="0" eb="2">
      <t>ヨミウリ</t>
    </rPh>
    <rPh sb="2" eb="4">
      <t>シンブン</t>
    </rPh>
    <phoneticPr fontId="2"/>
  </si>
  <si>
    <t>小　計</t>
    <rPh sb="0" eb="1">
      <t>ショウ</t>
    </rPh>
    <rPh sb="2" eb="3">
      <t>ケイ</t>
    </rPh>
    <phoneticPr fontId="2"/>
  </si>
  <si>
    <t>瓜生野</t>
    <rPh sb="0" eb="2">
      <t>ウリウ</t>
    </rPh>
    <rPh sb="2" eb="3">
      <t>ノ</t>
    </rPh>
    <phoneticPr fontId="2"/>
  </si>
  <si>
    <t>生　目</t>
    <rPh sb="0" eb="1">
      <t>ナマ</t>
    </rPh>
    <rPh sb="2" eb="3">
      <t>メ</t>
    </rPh>
    <phoneticPr fontId="2"/>
  </si>
  <si>
    <t>佐土原</t>
    <rPh sb="0" eb="3">
      <t>サドワラ</t>
    </rPh>
    <phoneticPr fontId="2"/>
  </si>
  <si>
    <t>広瀬南</t>
    <rPh sb="0" eb="2">
      <t>ヒロセ</t>
    </rPh>
    <rPh sb="2" eb="3">
      <t>ミナミ</t>
    </rPh>
    <phoneticPr fontId="2"/>
  </si>
  <si>
    <t>加　納</t>
    <rPh sb="0" eb="1">
      <t>カ</t>
    </rPh>
    <rPh sb="2" eb="3">
      <t>オサム</t>
    </rPh>
    <phoneticPr fontId="2"/>
  </si>
  <si>
    <t>清　武</t>
    <rPh sb="0" eb="1">
      <t>キヨシ</t>
    </rPh>
    <rPh sb="2" eb="3">
      <t>ブ</t>
    </rPh>
    <phoneticPr fontId="2"/>
  </si>
  <si>
    <t>高　岡</t>
    <rPh sb="0" eb="1">
      <t>タカ</t>
    </rPh>
    <rPh sb="2" eb="3">
      <t>オカ</t>
    </rPh>
    <phoneticPr fontId="2"/>
  </si>
  <si>
    <t>田　野</t>
    <rPh sb="0" eb="1">
      <t>タ</t>
    </rPh>
    <rPh sb="2" eb="3">
      <t>ノ</t>
    </rPh>
    <phoneticPr fontId="2"/>
  </si>
  <si>
    <t>青　島</t>
    <rPh sb="0" eb="1">
      <t>アオ</t>
    </rPh>
    <rPh sb="2" eb="3">
      <t>シマ</t>
    </rPh>
    <phoneticPr fontId="2"/>
  </si>
  <si>
    <t>木　花</t>
    <rPh sb="0" eb="1">
      <t>キ</t>
    </rPh>
    <rPh sb="2" eb="3">
      <t>ハナ</t>
    </rPh>
    <phoneticPr fontId="2"/>
  </si>
  <si>
    <t>住　吉</t>
    <rPh sb="0" eb="1">
      <t>ジュウ</t>
    </rPh>
    <rPh sb="2" eb="3">
      <t>キチ</t>
    </rPh>
    <phoneticPr fontId="2"/>
  </si>
  <si>
    <t>折込総数</t>
    <rPh sb="0" eb="2">
      <t>オリコミ</t>
    </rPh>
    <rPh sb="2" eb="4">
      <t>ソウスウ</t>
    </rPh>
    <phoneticPr fontId="2"/>
  </si>
  <si>
    <t>請求先名</t>
    <rPh sb="0" eb="2">
      <t>セイキュウ</t>
    </rPh>
    <rPh sb="2" eb="3">
      <t>サキ</t>
    </rPh>
    <rPh sb="3" eb="4">
      <t>メイ</t>
    </rPh>
    <phoneticPr fontId="2"/>
  </si>
  <si>
    <t>昭和町</t>
    <rPh sb="0" eb="2">
      <t>ショウワ</t>
    </rPh>
    <rPh sb="2" eb="3">
      <t>チョウ</t>
    </rPh>
    <phoneticPr fontId="2"/>
  </si>
  <si>
    <t>南宮崎</t>
    <rPh sb="0" eb="1">
      <t>ミナミ</t>
    </rPh>
    <rPh sb="1" eb="3">
      <t>ミヤザキ</t>
    </rPh>
    <phoneticPr fontId="2"/>
  </si>
  <si>
    <t>（宮）</t>
    <rPh sb="1" eb="2">
      <t>ミヤ</t>
    </rPh>
    <phoneticPr fontId="2"/>
  </si>
  <si>
    <t>宮崎北部</t>
    <rPh sb="0" eb="2">
      <t>ミヤザキ</t>
    </rPh>
    <rPh sb="2" eb="4">
      <t>ホクブ</t>
    </rPh>
    <phoneticPr fontId="2"/>
  </si>
  <si>
    <t>宮崎中央</t>
    <rPh sb="0" eb="2">
      <t>ミヤザキ</t>
    </rPh>
    <rPh sb="2" eb="4">
      <t>チュウオウ</t>
    </rPh>
    <phoneticPr fontId="2"/>
  </si>
  <si>
    <t>赤　江</t>
    <rPh sb="0" eb="1">
      <t>アカ</t>
    </rPh>
    <rPh sb="2" eb="3">
      <t>エ</t>
    </rPh>
    <phoneticPr fontId="2"/>
  </si>
  <si>
    <t>宮崎西部</t>
    <rPh sb="0" eb="2">
      <t>ミヤザキ</t>
    </rPh>
    <rPh sb="2" eb="4">
      <t>セイブ</t>
    </rPh>
    <phoneticPr fontId="2"/>
  </si>
  <si>
    <t>宮崎大橋</t>
    <rPh sb="0" eb="2">
      <t>ミヤザキ</t>
    </rPh>
    <rPh sb="2" eb="4">
      <t>オオハシ</t>
    </rPh>
    <phoneticPr fontId="2"/>
  </si>
  <si>
    <t>宮崎東部</t>
    <rPh sb="0" eb="2">
      <t>ミヤザキ</t>
    </rPh>
    <rPh sb="2" eb="4">
      <t>トウブ</t>
    </rPh>
    <phoneticPr fontId="2"/>
  </si>
  <si>
    <t>大塚中央</t>
    <rPh sb="0" eb="2">
      <t>オオツカ</t>
    </rPh>
    <rPh sb="2" eb="4">
      <t>チュウオウ</t>
    </rPh>
    <phoneticPr fontId="2"/>
  </si>
  <si>
    <t>　　宮　崎　市　①</t>
    <rPh sb="2" eb="3">
      <t>ミヤ</t>
    </rPh>
    <rPh sb="4" eb="5">
      <t>ザキ</t>
    </rPh>
    <rPh sb="6" eb="7">
      <t>シ</t>
    </rPh>
    <phoneticPr fontId="2"/>
  </si>
  <si>
    <t>　　宮　崎　市　②</t>
    <rPh sb="2" eb="3">
      <t>ミヤ</t>
    </rPh>
    <rPh sb="4" eb="5">
      <t>ザキ</t>
    </rPh>
    <rPh sb="6" eb="7">
      <t>シ</t>
    </rPh>
    <phoneticPr fontId="2"/>
  </si>
  <si>
    <t>　　延　岡　市　</t>
    <rPh sb="2" eb="3">
      <t>エン</t>
    </rPh>
    <rPh sb="4" eb="5">
      <t>オカ</t>
    </rPh>
    <rPh sb="6" eb="7">
      <t>シ</t>
    </rPh>
    <phoneticPr fontId="2"/>
  </si>
  <si>
    <t>延岡北部</t>
    <rPh sb="0" eb="2">
      <t>ノベオカ</t>
    </rPh>
    <rPh sb="2" eb="4">
      <t>ホクブ</t>
    </rPh>
    <phoneticPr fontId="2"/>
  </si>
  <si>
    <t>延岡中央</t>
    <rPh sb="0" eb="2">
      <t>ノベオカ</t>
    </rPh>
    <rPh sb="2" eb="4">
      <t>チュウオウ</t>
    </rPh>
    <phoneticPr fontId="2"/>
  </si>
  <si>
    <t>延岡東部</t>
    <rPh sb="0" eb="2">
      <t>ノベオカ</t>
    </rPh>
    <rPh sb="2" eb="4">
      <t>トウブ</t>
    </rPh>
    <phoneticPr fontId="2"/>
  </si>
  <si>
    <t>延岡西部</t>
    <rPh sb="0" eb="2">
      <t>ノベオカ</t>
    </rPh>
    <rPh sb="2" eb="4">
      <t>セイブ</t>
    </rPh>
    <phoneticPr fontId="2"/>
  </si>
  <si>
    <t>島野浦</t>
    <rPh sb="0" eb="1">
      <t>シマ</t>
    </rPh>
    <rPh sb="1" eb="2">
      <t>ノ</t>
    </rPh>
    <rPh sb="2" eb="3">
      <t>ウラ</t>
    </rPh>
    <phoneticPr fontId="2"/>
  </si>
  <si>
    <t>伊　形</t>
    <rPh sb="0" eb="1">
      <t>イ</t>
    </rPh>
    <rPh sb="2" eb="3">
      <t>ケイ</t>
    </rPh>
    <phoneticPr fontId="2"/>
  </si>
  <si>
    <t>北　浦</t>
    <rPh sb="0" eb="1">
      <t>キタ</t>
    </rPh>
    <rPh sb="2" eb="3">
      <t>ウラ</t>
    </rPh>
    <phoneticPr fontId="2"/>
  </si>
  <si>
    <t>北　方</t>
    <rPh sb="0" eb="1">
      <t>キタ</t>
    </rPh>
    <rPh sb="2" eb="3">
      <t>カタ</t>
    </rPh>
    <phoneticPr fontId="2"/>
  </si>
  <si>
    <t>一ヶ岡</t>
    <rPh sb="0" eb="1">
      <t>ヒト</t>
    </rPh>
    <rPh sb="2" eb="3">
      <t>オカ</t>
    </rPh>
    <phoneticPr fontId="2"/>
  </si>
  <si>
    <t>(浦城･須美江･熊野江含む)</t>
    <rPh sb="1" eb="2">
      <t>ウラ</t>
    </rPh>
    <rPh sb="2" eb="3">
      <t>シロ</t>
    </rPh>
    <rPh sb="4" eb="7">
      <t>スミエ</t>
    </rPh>
    <rPh sb="8" eb="10">
      <t>クマノ</t>
    </rPh>
    <rPh sb="10" eb="11">
      <t>エ</t>
    </rPh>
    <rPh sb="11" eb="12">
      <t>フク</t>
    </rPh>
    <phoneticPr fontId="2"/>
  </si>
  <si>
    <t>南延岡</t>
    <rPh sb="0" eb="1">
      <t>ミナミ</t>
    </rPh>
    <rPh sb="1" eb="3">
      <t>ノベオカ</t>
    </rPh>
    <phoneticPr fontId="2"/>
  </si>
  <si>
    <t>　　日　南　市　</t>
    <rPh sb="2" eb="3">
      <t>ヒ</t>
    </rPh>
    <rPh sb="4" eb="5">
      <t>ミナミ</t>
    </rPh>
    <rPh sb="6" eb="7">
      <t>シ</t>
    </rPh>
    <phoneticPr fontId="2"/>
  </si>
  <si>
    <t>吾　田</t>
    <rPh sb="0" eb="1">
      <t>ワレ</t>
    </rPh>
    <rPh sb="2" eb="3">
      <t>タ</t>
    </rPh>
    <phoneticPr fontId="2"/>
  </si>
  <si>
    <t>日南北部</t>
    <rPh sb="0" eb="2">
      <t>ニチナン</t>
    </rPh>
    <rPh sb="2" eb="4">
      <t>ホクブ</t>
    </rPh>
    <phoneticPr fontId="2"/>
  </si>
  <si>
    <t>油　津</t>
    <rPh sb="0" eb="1">
      <t>アブラ</t>
    </rPh>
    <rPh sb="2" eb="3">
      <t>ツ</t>
    </rPh>
    <phoneticPr fontId="2"/>
  </si>
  <si>
    <t>飫　肥</t>
    <rPh sb="0" eb="1">
      <t>ア</t>
    </rPh>
    <rPh sb="2" eb="3">
      <t>コエ</t>
    </rPh>
    <phoneticPr fontId="2"/>
  </si>
  <si>
    <t>南　郷</t>
    <rPh sb="0" eb="1">
      <t>ミナミ</t>
    </rPh>
    <rPh sb="2" eb="3">
      <t>ゴウ</t>
    </rPh>
    <phoneticPr fontId="2"/>
  </si>
  <si>
    <t>小林東部</t>
    <rPh sb="0" eb="2">
      <t>コバヤシ</t>
    </rPh>
    <rPh sb="2" eb="4">
      <t>トウブ</t>
    </rPh>
    <phoneticPr fontId="2"/>
  </si>
  <si>
    <t>小林北部</t>
    <rPh sb="0" eb="2">
      <t>コバヤシ</t>
    </rPh>
    <rPh sb="2" eb="4">
      <t>ホクブ</t>
    </rPh>
    <phoneticPr fontId="2"/>
  </si>
  <si>
    <t>小林南部</t>
    <rPh sb="0" eb="2">
      <t>コバヤシ</t>
    </rPh>
    <rPh sb="2" eb="4">
      <t>ナンブ</t>
    </rPh>
    <phoneticPr fontId="2"/>
  </si>
  <si>
    <t>須　木</t>
    <rPh sb="0" eb="1">
      <t>ス</t>
    </rPh>
    <rPh sb="2" eb="3">
      <t>キ</t>
    </rPh>
    <phoneticPr fontId="2"/>
  </si>
  <si>
    <t>野　尻</t>
    <rPh sb="0" eb="1">
      <t>ノ</t>
    </rPh>
    <rPh sb="2" eb="3">
      <t>シリ</t>
    </rPh>
    <phoneticPr fontId="2"/>
  </si>
  <si>
    <t>　　日　向　市　</t>
    <rPh sb="2" eb="3">
      <t>ヒ</t>
    </rPh>
    <rPh sb="4" eb="5">
      <t>ムカイ</t>
    </rPh>
    <rPh sb="6" eb="7">
      <t>シ</t>
    </rPh>
    <phoneticPr fontId="2"/>
  </si>
  <si>
    <t>財光寺</t>
    <rPh sb="0" eb="3">
      <t>ザイコウジ</t>
    </rPh>
    <phoneticPr fontId="2"/>
  </si>
  <si>
    <t>富　高</t>
    <rPh sb="0" eb="1">
      <t>トミ</t>
    </rPh>
    <rPh sb="2" eb="3">
      <t>タカ</t>
    </rPh>
    <phoneticPr fontId="2"/>
  </si>
  <si>
    <t>日向中央</t>
    <rPh sb="0" eb="2">
      <t>ヒュウガ</t>
    </rPh>
    <rPh sb="2" eb="4">
      <t>チュウオウ</t>
    </rPh>
    <phoneticPr fontId="2"/>
  </si>
  <si>
    <t>大王谷</t>
    <rPh sb="0" eb="2">
      <t>ダイオウ</t>
    </rPh>
    <rPh sb="2" eb="3">
      <t>ダニ</t>
    </rPh>
    <phoneticPr fontId="2"/>
  </si>
  <si>
    <t>日向南部</t>
    <rPh sb="2" eb="4">
      <t>ナンブ</t>
    </rPh>
    <phoneticPr fontId="2"/>
  </si>
  <si>
    <t>日向西部</t>
    <rPh sb="2" eb="4">
      <t>セイブ</t>
    </rPh>
    <phoneticPr fontId="2"/>
  </si>
  <si>
    <t>日　向</t>
    <rPh sb="0" eb="1">
      <t>ヒ</t>
    </rPh>
    <rPh sb="2" eb="3">
      <t>ムカイ</t>
    </rPh>
    <phoneticPr fontId="2"/>
  </si>
  <si>
    <t>串間中央</t>
    <rPh sb="0" eb="2">
      <t>クシマ</t>
    </rPh>
    <rPh sb="2" eb="4">
      <t>チュウオウ</t>
    </rPh>
    <phoneticPr fontId="2"/>
  </si>
  <si>
    <t>串間東部</t>
    <rPh sb="0" eb="2">
      <t>クシマ</t>
    </rPh>
    <rPh sb="2" eb="4">
      <t>トウブ</t>
    </rPh>
    <phoneticPr fontId="2"/>
  </si>
  <si>
    <t>　　西　都　市　</t>
    <rPh sb="2" eb="3">
      <t>ニシ</t>
    </rPh>
    <rPh sb="4" eb="5">
      <t>ミヤコ</t>
    </rPh>
    <rPh sb="6" eb="7">
      <t>シ</t>
    </rPh>
    <phoneticPr fontId="2"/>
  </si>
  <si>
    <t>加久藤</t>
    <rPh sb="0" eb="1">
      <t>カ</t>
    </rPh>
    <rPh sb="1" eb="2">
      <t>ク</t>
    </rPh>
    <rPh sb="2" eb="3">
      <t>フジ</t>
    </rPh>
    <phoneticPr fontId="2"/>
  </si>
  <si>
    <t>京　町</t>
    <rPh sb="0" eb="1">
      <t>キョウ</t>
    </rPh>
    <rPh sb="2" eb="3">
      <t>マチ</t>
    </rPh>
    <phoneticPr fontId="2"/>
  </si>
  <si>
    <t>飯　野</t>
    <rPh sb="0" eb="1">
      <t>メシ</t>
    </rPh>
    <rPh sb="2" eb="3">
      <t>ノ</t>
    </rPh>
    <phoneticPr fontId="2"/>
  </si>
  <si>
    <t>（毎）</t>
    <rPh sb="1" eb="2">
      <t>マイ</t>
    </rPh>
    <phoneticPr fontId="2"/>
  </si>
  <si>
    <t>　　児　湯　郡</t>
    <rPh sb="2" eb="3">
      <t>ジ</t>
    </rPh>
    <rPh sb="4" eb="5">
      <t>ユ</t>
    </rPh>
    <rPh sb="6" eb="7">
      <t>グン</t>
    </rPh>
    <phoneticPr fontId="2"/>
  </si>
  <si>
    <t>都　農</t>
    <rPh sb="0" eb="1">
      <t>ミヤコ</t>
    </rPh>
    <rPh sb="2" eb="3">
      <t>ノウ</t>
    </rPh>
    <phoneticPr fontId="2"/>
  </si>
  <si>
    <t>川　南</t>
    <rPh sb="0" eb="1">
      <t>カワ</t>
    </rPh>
    <rPh sb="2" eb="3">
      <t>ミナミ</t>
    </rPh>
    <phoneticPr fontId="2"/>
  </si>
  <si>
    <t>木　城</t>
    <rPh sb="0" eb="1">
      <t>キ</t>
    </rPh>
    <rPh sb="2" eb="3">
      <t>シロ</t>
    </rPh>
    <phoneticPr fontId="2"/>
  </si>
  <si>
    <t>高　鍋</t>
    <rPh sb="0" eb="1">
      <t>タカ</t>
    </rPh>
    <rPh sb="2" eb="3">
      <t>ナベ</t>
    </rPh>
    <phoneticPr fontId="2"/>
  </si>
  <si>
    <t>富　田</t>
    <rPh sb="0" eb="1">
      <t>トミ</t>
    </rPh>
    <rPh sb="2" eb="3">
      <t>タ</t>
    </rPh>
    <phoneticPr fontId="2"/>
  </si>
  <si>
    <t>新　田</t>
    <rPh sb="0" eb="1">
      <t>シン</t>
    </rPh>
    <rPh sb="2" eb="3">
      <t>タ</t>
    </rPh>
    <phoneticPr fontId="2"/>
  </si>
  <si>
    <t>村　所</t>
    <rPh sb="0" eb="1">
      <t>ムラ</t>
    </rPh>
    <rPh sb="2" eb="3">
      <t>ショ</t>
    </rPh>
    <phoneticPr fontId="2"/>
  </si>
  <si>
    <t>新　富</t>
    <rPh sb="0" eb="1">
      <t>シン</t>
    </rPh>
    <rPh sb="2" eb="3">
      <t>トミ</t>
    </rPh>
    <phoneticPr fontId="2"/>
  </si>
  <si>
    <t>　　串　間　市</t>
    <rPh sb="2" eb="3">
      <t>クシ</t>
    </rPh>
    <rPh sb="4" eb="5">
      <t>カン</t>
    </rPh>
    <rPh sb="6" eb="7">
      <t>シ</t>
    </rPh>
    <phoneticPr fontId="2"/>
  </si>
  <si>
    <t>宇納間</t>
    <rPh sb="0" eb="1">
      <t>ウ</t>
    </rPh>
    <rPh sb="1" eb="2">
      <t>ナ</t>
    </rPh>
    <rPh sb="2" eb="3">
      <t>マ</t>
    </rPh>
    <phoneticPr fontId="2"/>
  </si>
  <si>
    <t>神　門</t>
    <rPh sb="0" eb="1">
      <t>カミ</t>
    </rPh>
    <rPh sb="2" eb="3">
      <t>カド</t>
    </rPh>
    <phoneticPr fontId="2"/>
  </si>
  <si>
    <t>高千穂</t>
    <rPh sb="0" eb="3">
      <t>タカチホ</t>
    </rPh>
    <phoneticPr fontId="2"/>
  </si>
  <si>
    <t>日之影</t>
    <rPh sb="0" eb="3">
      <t>ヒノカゲ</t>
    </rPh>
    <phoneticPr fontId="2"/>
  </si>
  <si>
    <t>五ヶ瀬</t>
    <rPh sb="0" eb="3">
      <t>ゴカセ</t>
    </rPh>
    <phoneticPr fontId="2"/>
  </si>
  <si>
    <t>門　川</t>
    <rPh sb="0" eb="1">
      <t>モン</t>
    </rPh>
    <rPh sb="2" eb="3">
      <t>カワ</t>
    </rPh>
    <phoneticPr fontId="2"/>
  </si>
  <si>
    <t>田　代</t>
    <rPh sb="0" eb="1">
      <t>タ</t>
    </rPh>
    <rPh sb="2" eb="3">
      <t>ダイ</t>
    </rPh>
    <phoneticPr fontId="2"/>
  </si>
  <si>
    <t>諸　塚</t>
    <rPh sb="0" eb="1">
      <t>モロ</t>
    </rPh>
    <rPh sb="2" eb="3">
      <t>ツカ</t>
    </rPh>
    <phoneticPr fontId="2"/>
  </si>
  <si>
    <t>椎　葉</t>
    <rPh sb="0" eb="1">
      <t>シイ</t>
    </rPh>
    <rPh sb="2" eb="3">
      <t>ハ</t>
    </rPh>
    <phoneticPr fontId="2"/>
  </si>
  <si>
    <t>　　北諸県郡</t>
    <rPh sb="2" eb="5">
      <t>キタモロカタ</t>
    </rPh>
    <rPh sb="5" eb="6">
      <t>グン</t>
    </rPh>
    <phoneticPr fontId="2"/>
  </si>
  <si>
    <t>三股東</t>
    <rPh sb="0" eb="2">
      <t>ミマタ</t>
    </rPh>
    <rPh sb="2" eb="3">
      <t>ヒガシ</t>
    </rPh>
    <phoneticPr fontId="2"/>
  </si>
  <si>
    <t>三股北</t>
    <rPh sb="0" eb="2">
      <t>ミマタ</t>
    </rPh>
    <rPh sb="2" eb="3">
      <t>キタ</t>
    </rPh>
    <phoneticPr fontId="2"/>
  </si>
  <si>
    <t>　　西諸県郡</t>
    <rPh sb="2" eb="5">
      <t>ニシモロカタ</t>
    </rPh>
    <rPh sb="5" eb="6">
      <t>グン</t>
    </rPh>
    <phoneticPr fontId="2"/>
  </si>
  <si>
    <t>高　原</t>
    <rPh sb="0" eb="1">
      <t>タカ</t>
    </rPh>
    <rPh sb="2" eb="3">
      <t>ハラ</t>
    </rPh>
    <phoneticPr fontId="2"/>
  </si>
  <si>
    <t>綾</t>
    <rPh sb="0" eb="1">
      <t>アヤ</t>
    </rPh>
    <phoneticPr fontId="2"/>
  </si>
  <si>
    <t>本　庄</t>
    <rPh sb="0" eb="1">
      <t>ホン</t>
    </rPh>
    <rPh sb="2" eb="3">
      <t>ショウ</t>
    </rPh>
    <phoneticPr fontId="2"/>
  </si>
  <si>
    <t>　　東諸県郡</t>
    <rPh sb="2" eb="5">
      <t>ヒガシモロカタ</t>
    </rPh>
    <rPh sb="5" eb="6">
      <t>グン</t>
    </rPh>
    <phoneticPr fontId="2"/>
  </si>
  <si>
    <t>三　股</t>
    <rPh sb="0" eb="1">
      <t>サン</t>
    </rPh>
    <rPh sb="2" eb="3">
      <t>マタ</t>
    </rPh>
    <phoneticPr fontId="2"/>
  </si>
  <si>
    <t>財光寺</t>
    <phoneticPr fontId="2"/>
  </si>
  <si>
    <t>　　西臼杵郡</t>
    <phoneticPr fontId="2"/>
  </si>
  <si>
    <t>　　東臼杵郡</t>
    <phoneticPr fontId="2"/>
  </si>
  <si>
    <t>　　えびの市</t>
    <rPh sb="5" eb="6">
      <t>シ</t>
    </rPh>
    <phoneticPr fontId="2"/>
  </si>
  <si>
    <t>※（宮）は、宮崎日日新聞の専売店が他紙を合売しているものです。</t>
    <rPh sb="2" eb="3">
      <t>ミヤ</t>
    </rPh>
    <rPh sb="6" eb="8">
      <t>ミヤザキ</t>
    </rPh>
    <rPh sb="8" eb="9">
      <t>ヒ</t>
    </rPh>
    <rPh sb="9" eb="10">
      <t>ヒ</t>
    </rPh>
    <rPh sb="10" eb="12">
      <t>シンブン</t>
    </rPh>
    <rPh sb="13" eb="16">
      <t>センバイテン</t>
    </rPh>
    <rPh sb="17" eb="19">
      <t>タシ</t>
    </rPh>
    <rPh sb="20" eb="21">
      <t>ゴウ</t>
    </rPh>
    <rPh sb="21" eb="22">
      <t>バイ</t>
    </rPh>
    <phoneticPr fontId="2"/>
  </si>
  <si>
    <t>　　小　林　市　</t>
    <rPh sb="2" eb="3">
      <t>ショウ</t>
    </rPh>
    <rPh sb="4" eb="5">
      <t>ハヤシ</t>
    </rPh>
    <rPh sb="6" eb="7">
      <t>シ</t>
    </rPh>
    <phoneticPr fontId="2"/>
  </si>
  <si>
    <t>販売所名</t>
    <rPh sb="0" eb="2">
      <t>ハンバイ</t>
    </rPh>
    <rPh sb="2" eb="3">
      <t>トコロ</t>
    </rPh>
    <rPh sb="3" eb="4">
      <t>メイ</t>
    </rPh>
    <phoneticPr fontId="2"/>
  </si>
  <si>
    <t>日向東部</t>
    <phoneticPr fontId="2"/>
  </si>
  <si>
    <t>地区合計</t>
    <rPh sb="0" eb="2">
      <t>チク</t>
    </rPh>
    <rPh sb="2" eb="4">
      <t>ゴウケイ</t>
    </rPh>
    <phoneticPr fontId="2"/>
  </si>
  <si>
    <t>西都中央</t>
    <rPh sb="0" eb="2">
      <t>サイト</t>
    </rPh>
    <rPh sb="2" eb="4">
      <t>チュウオウ</t>
    </rPh>
    <phoneticPr fontId="2"/>
  </si>
  <si>
    <t>西都北部</t>
    <rPh sb="0" eb="2">
      <t>サイト</t>
    </rPh>
    <rPh sb="2" eb="4">
      <t>ホクブ</t>
    </rPh>
    <phoneticPr fontId="2"/>
  </si>
  <si>
    <t>西都西部</t>
    <rPh sb="0" eb="2">
      <t>サイト</t>
    </rPh>
    <rPh sb="2" eb="4">
      <t>セイブ</t>
    </rPh>
    <phoneticPr fontId="2"/>
  </si>
  <si>
    <t>宮崎市</t>
    <rPh sb="0" eb="2">
      <t>ミヤザキ</t>
    </rPh>
    <rPh sb="2" eb="3">
      <t>シ</t>
    </rPh>
    <phoneticPr fontId="2"/>
  </si>
  <si>
    <t>都城市</t>
    <rPh sb="0" eb="3">
      <t>ミヤコノジョウシ</t>
    </rPh>
    <phoneticPr fontId="2"/>
  </si>
  <si>
    <t>延岡市</t>
    <rPh sb="0" eb="3">
      <t>ノベオカシ</t>
    </rPh>
    <phoneticPr fontId="2"/>
  </si>
  <si>
    <t>日南市</t>
    <rPh sb="0" eb="3">
      <t>ニチナンシ</t>
    </rPh>
    <phoneticPr fontId="2"/>
  </si>
  <si>
    <t>串間市</t>
    <rPh sb="0" eb="3">
      <t>クシマシ</t>
    </rPh>
    <phoneticPr fontId="2"/>
  </si>
  <si>
    <t>日向市</t>
    <rPh sb="0" eb="3">
      <t>ヒュウガシ</t>
    </rPh>
    <phoneticPr fontId="2"/>
  </si>
  <si>
    <t>東臼杵郡</t>
    <rPh sb="0" eb="4">
      <t>ヒガシウスキグン</t>
    </rPh>
    <phoneticPr fontId="2"/>
  </si>
  <si>
    <t>西臼杵郡</t>
    <rPh sb="0" eb="4">
      <t>ニシウスキグン</t>
    </rPh>
    <phoneticPr fontId="2"/>
  </si>
  <si>
    <t>小林市</t>
    <rPh sb="0" eb="2">
      <t>コバヤシ</t>
    </rPh>
    <rPh sb="2" eb="3">
      <t>シ</t>
    </rPh>
    <phoneticPr fontId="2"/>
  </si>
  <si>
    <t>えびの市</t>
    <rPh sb="3" eb="4">
      <t>シ</t>
    </rPh>
    <phoneticPr fontId="2"/>
  </si>
  <si>
    <t>西都市</t>
    <rPh sb="0" eb="3">
      <t>サイトシ</t>
    </rPh>
    <phoneticPr fontId="2"/>
  </si>
  <si>
    <t>児湯郡</t>
    <rPh sb="0" eb="3">
      <t>コユグン</t>
    </rPh>
    <phoneticPr fontId="2"/>
  </si>
  <si>
    <t>北諸県郡</t>
    <rPh sb="0" eb="4">
      <t>キタモロカタグン</t>
    </rPh>
    <phoneticPr fontId="2"/>
  </si>
  <si>
    <t>西諸県郡</t>
    <rPh sb="0" eb="4">
      <t>ニシモロカタグン</t>
    </rPh>
    <phoneticPr fontId="2"/>
  </si>
  <si>
    <t>東諸県郡</t>
    <rPh sb="0" eb="1">
      <t>ヒガシ</t>
    </rPh>
    <rPh sb="1" eb="3">
      <t>モロカタ</t>
    </rPh>
    <rPh sb="3" eb="4">
      <t>グン</t>
    </rPh>
    <phoneticPr fontId="2"/>
  </si>
  <si>
    <t>※（朝）は、朝日新聞の専売店が他紙を合売しているものです。</t>
    <rPh sb="2" eb="3">
      <t>アサ</t>
    </rPh>
    <rPh sb="6" eb="8">
      <t>アサヒ</t>
    </rPh>
    <rPh sb="8" eb="10">
      <t>シンブン</t>
    </rPh>
    <rPh sb="11" eb="14">
      <t>センバイテン</t>
    </rPh>
    <rPh sb="15" eb="17">
      <t>タシ</t>
    </rPh>
    <rPh sb="18" eb="19">
      <t>ゴウ</t>
    </rPh>
    <rPh sb="19" eb="20">
      <t>バイ</t>
    </rPh>
    <phoneticPr fontId="2"/>
  </si>
  <si>
    <t>※（毎）は、毎日新聞の専売店が他紙を合売しているものです。</t>
    <rPh sb="2" eb="3">
      <t>マ</t>
    </rPh>
    <rPh sb="6" eb="8">
      <t>マイニチ</t>
    </rPh>
    <rPh sb="8" eb="10">
      <t>シンブン</t>
    </rPh>
    <rPh sb="11" eb="14">
      <t>センバイテン</t>
    </rPh>
    <rPh sb="15" eb="17">
      <t>タシ</t>
    </rPh>
    <rPh sb="18" eb="19">
      <t>ゴウ</t>
    </rPh>
    <rPh sb="19" eb="20">
      <t>バイ</t>
    </rPh>
    <phoneticPr fontId="2"/>
  </si>
  <si>
    <t>広瀬北</t>
    <rPh sb="0" eb="2">
      <t>ヒロセ</t>
    </rPh>
    <rPh sb="2" eb="3">
      <t>キタ</t>
    </rPh>
    <phoneticPr fontId="2"/>
  </si>
  <si>
    <t>延岡中部</t>
    <rPh sb="0" eb="2">
      <t>ノベオカ</t>
    </rPh>
    <rPh sb="2" eb="4">
      <t>チュウブ</t>
    </rPh>
    <phoneticPr fontId="2"/>
  </si>
  <si>
    <t>中　央</t>
    <rPh sb="0" eb="1">
      <t>ナカ</t>
    </rPh>
    <rPh sb="2" eb="3">
      <t>オウ</t>
    </rPh>
    <phoneticPr fontId="2"/>
  </si>
  <si>
    <t>おおつか</t>
  </si>
  <si>
    <t>きりしま</t>
  </si>
  <si>
    <t>吉村町</t>
    <rPh sb="0" eb="2">
      <t>ヨシムラ</t>
    </rPh>
    <rPh sb="2" eb="3">
      <t>マチ</t>
    </rPh>
    <phoneticPr fontId="2"/>
  </si>
  <si>
    <t>合　計</t>
  </si>
  <si>
    <t>広告主名</t>
  </si>
  <si>
    <t>（宮）</t>
  </si>
  <si>
    <t>沖　水</t>
  </si>
  <si>
    <t>川　東</t>
  </si>
  <si>
    <t>都城中央</t>
  </si>
  <si>
    <t>都城東部</t>
  </si>
  <si>
    <t>郡　元</t>
  </si>
  <si>
    <t>都城西部</t>
  </si>
  <si>
    <t>五十市</t>
  </si>
  <si>
    <t>鷹　尾</t>
  </si>
  <si>
    <t>都城南部</t>
  </si>
  <si>
    <t>都城北部</t>
  </si>
  <si>
    <t>庄　内</t>
  </si>
  <si>
    <t>庄　内　</t>
  </si>
  <si>
    <t>西　岳</t>
  </si>
  <si>
    <t>上長飯</t>
  </si>
  <si>
    <t>都城甲斐元</t>
  </si>
  <si>
    <t>山之口</t>
  </si>
  <si>
    <t>高　城</t>
  </si>
  <si>
    <t>山　田</t>
  </si>
  <si>
    <t>　　都　城　市　</t>
  </si>
  <si>
    <t>小林西部</t>
    <rPh sb="0" eb="2">
      <t>コバヤシ</t>
    </rPh>
    <rPh sb="2" eb="4">
      <t>セイブ</t>
    </rPh>
    <phoneticPr fontId="2"/>
  </si>
  <si>
    <t>高　崎</t>
    <phoneticPr fontId="2"/>
  </si>
  <si>
    <t>（宮）</t>
    <phoneticPr fontId="2"/>
  </si>
  <si>
    <t>（宮）</t>
    <phoneticPr fontId="2"/>
  </si>
  <si>
    <t>(北川含む)</t>
    <rPh sb="1" eb="3">
      <t>キタガワ</t>
    </rPh>
    <rPh sb="3" eb="4">
      <t>フク</t>
    </rPh>
    <phoneticPr fontId="2"/>
  </si>
  <si>
    <t>榎　原</t>
  </si>
  <si>
    <t>（市木含む）</t>
    <rPh sb="1" eb="4">
      <t>イチキフク</t>
    </rPh>
    <phoneticPr fontId="2"/>
  </si>
  <si>
    <t>（紙屋含む）</t>
    <rPh sb="1" eb="2">
      <t>カミ</t>
    </rPh>
    <rPh sb="2" eb="3">
      <t>ヤ</t>
    </rPh>
    <rPh sb="3" eb="4">
      <t>フク</t>
    </rPh>
    <phoneticPr fontId="2"/>
  </si>
  <si>
    <t>合売</t>
  </si>
  <si>
    <t>合売</t>
    <rPh sb="0" eb="2">
      <t>ゴウバイ</t>
    </rPh>
    <phoneticPr fontId="2"/>
  </si>
  <si>
    <t>都城中央</t>
    <rPh sb="2" eb="4">
      <t>チュウオウ</t>
    </rPh>
    <phoneticPr fontId="2"/>
  </si>
  <si>
    <t>延岡東部</t>
  </si>
  <si>
    <t>延岡南部</t>
  </si>
  <si>
    <t>延岡中央</t>
  </si>
  <si>
    <t>コード</t>
  </si>
  <si>
    <t>コード</t>
    <phoneticPr fontId="2"/>
  </si>
  <si>
    <t>EOF</t>
  </si>
  <si>
    <t>EOF</t>
    <phoneticPr fontId="2"/>
  </si>
  <si>
    <t>0103000</t>
    <phoneticPr fontId="2"/>
  </si>
  <si>
    <t>0105000</t>
    <phoneticPr fontId="2"/>
  </si>
  <si>
    <t>0106000</t>
    <phoneticPr fontId="2"/>
  </si>
  <si>
    <t>0110000</t>
    <phoneticPr fontId="2"/>
  </si>
  <si>
    <t>0111000</t>
    <phoneticPr fontId="2"/>
  </si>
  <si>
    <t>0112000</t>
    <phoneticPr fontId="2"/>
  </si>
  <si>
    <t>0113100</t>
    <phoneticPr fontId="2"/>
  </si>
  <si>
    <t>0114000</t>
    <phoneticPr fontId="2"/>
  </si>
  <si>
    <t>3003000</t>
    <phoneticPr fontId="2"/>
  </si>
  <si>
    <t>3004000</t>
    <phoneticPr fontId="2"/>
  </si>
  <si>
    <t>3005000</t>
    <phoneticPr fontId="2"/>
  </si>
  <si>
    <t>3008000</t>
    <phoneticPr fontId="2"/>
  </si>
  <si>
    <t>3009000</t>
    <phoneticPr fontId="2"/>
  </si>
  <si>
    <t>3010000</t>
    <phoneticPr fontId="2"/>
  </si>
  <si>
    <t>3011000</t>
    <phoneticPr fontId="2"/>
  </si>
  <si>
    <t>3012000</t>
    <phoneticPr fontId="2"/>
  </si>
  <si>
    <t>3013000</t>
    <phoneticPr fontId="2"/>
  </si>
  <si>
    <t>3014100</t>
    <phoneticPr fontId="2"/>
  </si>
  <si>
    <t>3016000</t>
    <phoneticPr fontId="2"/>
  </si>
  <si>
    <t>3018000</t>
    <phoneticPr fontId="2"/>
  </si>
  <si>
    <t>3019000</t>
    <phoneticPr fontId="2"/>
  </si>
  <si>
    <t>3020000</t>
    <phoneticPr fontId="2"/>
  </si>
  <si>
    <t>3021000</t>
    <phoneticPr fontId="2"/>
  </si>
  <si>
    <t>3022000</t>
    <phoneticPr fontId="2"/>
  </si>
  <si>
    <t>3023000</t>
    <phoneticPr fontId="2"/>
  </si>
  <si>
    <t>3024000</t>
    <phoneticPr fontId="2"/>
  </si>
  <si>
    <t>0115100</t>
    <phoneticPr fontId="2"/>
  </si>
  <si>
    <t>0119000</t>
    <phoneticPr fontId="2"/>
  </si>
  <si>
    <t>0121000</t>
    <phoneticPr fontId="2"/>
  </si>
  <si>
    <t>0123000</t>
    <phoneticPr fontId="2"/>
  </si>
  <si>
    <t>0124000</t>
    <phoneticPr fontId="2"/>
  </si>
  <si>
    <t>0126000</t>
    <phoneticPr fontId="2"/>
  </si>
  <si>
    <t>0127000</t>
    <phoneticPr fontId="2"/>
  </si>
  <si>
    <t>0128000</t>
    <phoneticPr fontId="2"/>
  </si>
  <si>
    <t>0129000</t>
    <phoneticPr fontId="2"/>
  </si>
  <si>
    <t>0030010</t>
    <phoneticPr fontId="2"/>
  </si>
  <si>
    <t>5005000</t>
    <phoneticPr fontId="2"/>
  </si>
  <si>
    <t>0030500</t>
    <phoneticPr fontId="2"/>
  </si>
  <si>
    <t>5008000</t>
    <phoneticPr fontId="2"/>
  </si>
  <si>
    <t>5009000</t>
    <phoneticPr fontId="2"/>
  </si>
  <si>
    <t>5010000</t>
    <phoneticPr fontId="2"/>
  </si>
  <si>
    <t>5011000</t>
    <phoneticPr fontId="2"/>
  </si>
  <si>
    <t>5012000</t>
    <phoneticPr fontId="2"/>
  </si>
  <si>
    <t>5013000</t>
    <phoneticPr fontId="2"/>
  </si>
  <si>
    <t>0020000</t>
    <phoneticPr fontId="2"/>
  </si>
  <si>
    <t>0020100</t>
    <phoneticPr fontId="2"/>
  </si>
  <si>
    <t>0020200</t>
    <phoneticPr fontId="2"/>
  </si>
  <si>
    <t>0020300</t>
    <phoneticPr fontId="2"/>
  </si>
  <si>
    <t>0020400</t>
    <phoneticPr fontId="2"/>
  </si>
  <si>
    <t>0020500</t>
    <phoneticPr fontId="2"/>
  </si>
  <si>
    <t>0020600</t>
    <phoneticPr fontId="2"/>
  </si>
  <si>
    <t>0020700</t>
    <phoneticPr fontId="2"/>
  </si>
  <si>
    <t>0020800</t>
    <phoneticPr fontId="2"/>
  </si>
  <si>
    <t>0020900</t>
    <phoneticPr fontId="2"/>
  </si>
  <si>
    <t>0021000</t>
    <phoneticPr fontId="2"/>
  </si>
  <si>
    <t>0021100</t>
    <phoneticPr fontId="2"/>
  </si>
  <si>
    <t>0021200</t>
    <phoneticPr fontId="2"/>
  </si>
  <si>
    <t>6003000</t>
    <phoneticPr fontId="2"/>
  </si>
  <si>
    <t>6004000</t>
    <phoneticPr fontId="2"/>
  </si>
  <si>
    <t>6005000</t>
    <phoneticPr fontId="2"/>
  </si>
  <si>
    <t>6008000</t>
    <phoneticPr fontId="2"/>
  </si>
  <si>
    <t>6009000</t>
    <phoneticPr fontId="2"/>
  </si>
  <si>
    <t>6010000</t>
    <phoneticPr fontId="2"/>
  </si>
  <si>
    <t>6012000</t>
    <phoneticPr fontId="2"/>
  </si>
  <si>
    <t>5016000</t>
    <phoneticPr fontId="2"/>
  </si>
  <si>
    <t>5018000</t>
    <phoneticPr fontId="2"/>
  </si>
  <si>
    <t>5020000</t>
    <phoneticPr fontId="2"/>
  </si>
  <si>
    <t>5021000</t>
    <phoneticPr fontId="2"/>
  </si>
  <si>
    <t>5022000</t>
    <phoneticPr fontId="2"/>
  </si>
  <si>
    <t>5024000</t>
    <phoneticPr fontId="2"/>
  </si>
  <si>
    <t>6013000</t>
    <phoneticPr fontId="2"/>
  </si>
  <si>
    <t>6024000</t>
    <phoneticPr fontId="2"/>
  </si>
  <si>
    <t>6023000</t>
    <phoneticPr fontId="2"/>
  </si>
  <si>
    <t>6022000</t>
    <phoneticPr fontId="2"/>
  </si>
  <si>
    <t>6021000</t>
    <phoneticPr fontId="2"/>
  </si>
  <si>
    <t>6020000</t>
    <phoneticPr fontId="2"/>
  </si>
  <si>
    <t>6019000</t>
    <phoneticPr fontId="2"/>
  </si>
  <si>
    <t>6018000</t>
    <phoneticPr fontId="2"/>
  </si>
  <si>
    <t>6016000</t>
    <phoneticPr fontId="2"/>
  </si>
  <si>
    <t>6014100</t>
    <phoneticPr fontId="2"/>
  </si>
  <si>
    <t>6011000</t>
    <phoneticPr fontId="2"/>
  </si>
  <si>
    <t>0201000</t>
    <phoneticPr fontId="2"/>
  </si>
  <si>
    <t>0202000</t>
  </si>
  <si>
    <t>0203000</t>
  </si>
  <si>
    <t>3051000</t>
    <phoneticPr fontId="2"/>
  </si>
  <si>
    <t>5051000</t>
    <phoneticPr fontId="2"/>
  </si>
  <si>
    <t>4052000</t>
    <phoneticPr fontId="2"/>
  </si>
  <si>
    <t>6051000</t>
    <phoneticPr fontId="2"/>
  </si>
  <si>
    <t>0204000</t>
  </si>
  <si>
    <t>0205000</t>
  </si>
  <si>
    <t>0301000</t>
  </si>
  <si>
    <t>0301200</t>
  </si>
  <si>
    <t>0303000</t>
  </si>
  <si>
    <t>0304000</t>
  </si>
  <si>
    <t>0403000</t>
  </si>
  <si>
    <t>0305000</t>
  </si>
  <si>
    <t>0306000</t>
  </si>
  <si>
    <t>3052000</t>
  </si>
  <si>
    <t>3053000</t>
  </si>
  <si>
    <t>3054000</t>
  </si>
  <si>
    <t>3055000</t>
  </si>
  <si>
    <t>3101000</t>
  </si>
  <si>
    <t>3102000</t>
  </si>
  <si>
    <t>3103000</t>
  </si>
  <si>
    <t>3104000</t>
  </si>
  <si>
    <t>3153000</t>
  </si>
  <si>
    <t>3105000</t>
  </si>
  <si>
    <t>3106000</t>
  </si>
  <si>
    <t>5052000</t>
  </si>
  <si>
    <t>5053000</t>
  </si>
  <si>
    <t>5054000</t>
  </si>
  <si>
    <t>5055000</t>
  </si>
  <si>
    <t>5101000</t>
  </si>
  <si>
    <t>5102000</t>
  </si>
  <si>
    <t>5103000</t>
  </si>
  <si>
    <t>5104000</t>
  </si>
  <si>
    <t>5153000</t>
  </si>
  <si>
    <t>5105000</t>
  </si>
  <si>
    <t>5106000</t>
  </si>
  <si>
    <t>4054000</t>
  </si>
  <si>
    <t>0025000</t>
  </si>
  <si>
    <t>4104000</t>
  </si>
  <si>
    <t>4153000</t>
  </si>
  <si>
    <t>0025100</t>
  </si>
  <si>
    <t>6052000</t>
  </si>
  <si>
    <t>6053000</t>
  </si>
  <si>
    <t>6054000</t>
  </si>
  <si>
    <t>6055000</t>
  </si>
  <si>
    <t>6101000</t>
  </si>
  <si>
    <t>6102000</t>
  </si>
  <si>
    <t>6103000</t>
  </si>
  <si>
    <t>6104000</t>
  </si>
  <si>
    <t>6153000</t>
  </si>
  <si>
    <t>6105000</t>
  </si>
  <si>
    <t>6106000</t>
  </si>
  <si>
    <t>3451000</t>
    <phoneticPr fontId="2"/>
  </si>
  <si>
    <t>5451000</t>
    <phoneticPr fontId="2"/>
  </si>
  <si>
    <t>0022000</t>
    <phoneticPr fontId="2"/>
  </si>
  <si>
    <t>6451000</t>
    <phoneticPr fontId="2"/>
  </si>
  <si>
    <t>1005000</t>
  </si>
  <si>
    <t>1006000</t>
  </si>
  <si>
    <t>1007000</t>
  </si>
  <si>
    <t>1008000</t>
  </si>
  <si>
    <t>1009000</t>
  </si>
  <si>
    <t>1010000</t>
  </si>
  <si>
    <t>1011100</t>
  </si>
  <si>
    <t>1012000</t>
  </si>
  <si>
    <t>1401000</t>
  </si>
  <si>
    <t>1405000</t>
  </si>
  <si>
    <t>1407000</t>
  </si>
  <si>
    <t>1408000</t>
  </si>
  <si>
    <t>3452000</t>
  </si>
  <si>
    <t>3453000</t>
  </si>
  <si>
    <t>3454000</t>
  </si>
  <si>
    <t>3455000</t>
  </si>
  <si>
    <t>3456000</t>
  </si>
  <si>
    <t>3457000</t>
  </si>
  <si>
    <t>3459000</t>
  </si>
  <si>
    <t>3458000</t>
  </si>
  <si>
    <t>3651000</t>
  </si>
  <si>
    <t>3654000</t>
  </si>
  <si>
    <t>3655000</t>
  </si>
  <si>
    <t>3656000</t>
  </si>
  <si>
    <t>0031300</t>
  </si>
  <si>
    <t>0031100</t>
  </si>
  <si>
    <t>5454000</t>
  </si>
  <si>
    <t>5455000</t>
  </si>
  <si>
    <t>5456000</t>
  </si>
  <si>
    <t>5457000</t>
  </si>
  <si>
    <t>0031000</t>
  </si>
  <si>
    <t>0031200</t>
  </si>
  <si>
    <t>5651000</t>
  </si>
  <si>
    <t>5654000</t>
  </si>
  <si>
    <t>5655000</t>
  </si>
  <si>
    <t>5656000</t>
  </si>
  <si>
    <t>0022100</t>
  </si>
  <si>
    <t>0022300</t>
  </si>
  <si>
    <t>0022400</t>
  </si>
  <si>
    <t>0022500</t>
  </si>
  <si>
    <t>4457000</t>
  </si>
  <si>
    <t>0022600</t>
  </si>
  <si>
    <t>0022610</t>
  </si>
  <si>
    <t>4651000</t>
  </si>
  <si>
    <t>4654000</t>
  </si>
  <si>
    <t>0022700</t>
  </si>
  <si>
    <t>4656000</t>
  </si>
  <si>
    <t>0025800</t>
  </si>
  <si>
    <t>6452000</t>
    <phoneticPr fontId="2"/>
  </si>
  <si>
    <t>6453000</t>
  </si>
  <si>
    <t>6454000</t>
  </si>
  <si>
    <t>6455000</t>
  </si>
  <si>
    <t>6456000</t>
  </si>
  <si>
    <t>6457000</t>
  </si>
  <si>
    <t>6459000</t>
  </si>
  <si>
    <t>6458000</t>
  </si>
  <si>
    <t>6651000</t>
  </si>
  <si>
    <t>6654000</t>
  </si>
  <si>
    <t>6655000</t>
  </si>
  <si>
    <t>6656000</t>
  </si>
  <si>
    <t>0701000</t>
    <phoneticPr fontId="2"/>
  </si>
  <si>
    <t>1004000</t>
    <phoneticPr fontId="2"/>
  </si>
  <si>
    <t>3301000</t>
    <phoneticPr fontId="2"/>
  </si>
  <si>
    <t>5301000</t>
    <phoneticPr fontId="2"/>
  </si>
  <si>
    <t>4301000</t>
    <phoneticPr fontId="2"/>
  </si>
  <si>
    <t>6301000</t>
    <phoneticPr fontId="2"/>
  </si>
  <si>
    <t>0702000</t>
  </si>
  <si>
    <t>0703000</t>
  </si>
  <si>
    <t>0901000</t>
  </si>
  <si>
    <t>0902000</t>
  </si>
  <si>
    <t>0903000</t>
  </si>
  <si>
    <t>0803000</t>
    <phoneticPr fontId="2"/>
  </si>
  <si>
    <t>0804000</t>
    <phoneticPr fontId="2"/>
  </si>
  <si>
    <t>3351000</t>
    <phoneticPr fontId="2"/>
  </si>
  <si>
    <t>3352000</t>
    <phoneticPr fontId="2"/>
  </si>
  <si>
    <t>5351000</t>
    <phoneticPr fontId="2"/>
  </si>
  <si>
    <t>5352000</t>
    <phoneticPr fontId="2"/>
  </si>
  <si>
    <t>4351000</t>
    <phoneticPr fontId="2"/>
  </si>
  <si>
    <t>4352000</t>
    <phoneticPr fontId="2"/>
  </si>
  <si>
    <t>6351000</t>
    <phoneticPr fontId="2"/>
  </si>
  <si>
    <t>6352000</t>
    <phoneticPr fontId="2"/>
  </si>
  <si>
    <t>1501000</t>
    <phoneticPr fontId="2"/>
  </si>
  <si>
    <t>3701000</t>
    <phoneticPr fontId="2"/>
  </si>
  <si>
    <t>5701000</t>
    <phoneticPr fontId="2"/>
  </si>
  <si>
    <t>0031600</t>
    <phoneticPr fontId="2"/>
  </si>
  <si>
    <t>6701000</t>
    <phoneticPr fontId="2"/>
  </si>
  <si>
    <t>0031700</t>
  </si>
  <si>
    <t>0031800</t>
  </si>
  <si>
    <t>0031900</t>
  </si>
  <si>
    <t>0032200</t>
  </si>
  <si>
    <t>0023100</t>
  </si>
  <si>
    <t>0023200</t>
  </si>
  <si>
    <t>4704000</t>
  </si>
  <si>
    <t>0023300</t>
  </si>
  <si>
    <t>4706000</t>
  </si>
  <si>
    <t>0023400</t>
  </si>
  <si>
    <t>4801000</t>
  </si>
  <si>
    <t>0023500</t>
  </si>
  <si>
    <t>0026300</t>
  </si>
  <si>
    <t>1502000</t>
    <phoneticPr fontId="2"/>
  </si>
  <si>
    <t>1505000</t>
    <phoneticPr fontId="2"/>
  </si>
  <si>
    <t>1506000</t>
    <phoneticPr fontId="2"/>
  </si>
  <si>
    <t>1507000</t>
    <phoneticPr fontId="2"/>
  </si>
  <si>
    <t>1701000</t>
    <phoneticPr fontId="2"/>
  </si>
  <si>
    <t>1703000</t>
    <phoneticPr fontId="2"/>
  </si>
  <si>
    <t>3706000</t>
    <phoneticPr fontId="2"/>
  </si>
  <si>
    <t>3801000</t>
    <phoneticPr fontId="2"/>
  </si>
  <si>
    <t>3803000</t>
    <phoneticPr fontId="2"/>
  </si>
  <si>
    <t>5706000</t>
    <phoneticPr fontId="2"/>
  </si>
  <si>
    <t>5801000</t>
    <phoneticPr fontId="2"/>
  </si>
  <si>
    <t>5803000</t>
    <phoneticPr fontId="2"/>
  </si>
  <si>
    <t>6702000</t>
    <phoneticPr fontId="2"/>
  </si>
  <si>
    <t>6704000</t>
    <phoneticPr fontId="2"/>
  </si>
  <si>
    <t>6705000</t>
    <phoneticPr fontId="2"/>
  </si>
  <si>
    <t>6706000</t>
    <phoneticPr fontId="2"/>
  </si>
  <si>
    <t>6801000</t>
    <phoneticPr fontId="2"/>
  </si>
  <si>
    <t>6803000</t>
    <phoneticPr fontId="2"/>
  </si>
  <si>
    <t>3302000</t>
    <phoneticPr fontId="2"/>
  </si>
  <si>
    <t>3303000</t>
    <phoneticPr fontId="2"/>
  </si>
  <si>
    <t>3401000</t>
    <phoneticPr fontId="2"/>
  </si>
  <si>
    <t>3402000</t>
    <phoneticPr fontId="2"/>
  </si>
  <si>
    <t>3403000</t>
    <phoneticPr fontId="2"/>
  </si>
  <si>
    <t>5302000</t>
    <phoneticPr fontId="2"/>
  </si>
  <si>
    <t>5303000</t>
    <phoneticPr fontId="2"/>
  </si>
  <si>
    <t>5401000</t>
    <phoneticPr fontId="2"/>
  </si>
  <si>
    <t>5402000</t>
    <phoneticPr fontId="2"/>
  </si>
  <si>
    <t>5403000</t>
    <phoneticPr fontId="2"/>
  </si>
  <si>
    <t>4302000</t>
    <phoneticPr fontId="2"/>
  </si>
  <si>
    <t>4303000</t>
    <phoneticPr fontId="2"/>
  </si>
  <si>
    <t>4401000</t>
    <phoneticPr fontId="2"/>
  </si>
  <si>
    <t>4402000</t>
    <phoneticPr fontId="2"/>
  </si>
  <si>
    <t>4403000</t>
    <phoneticPr fontId="2"/>
  </si>
  <si>
    <t>6302000</t>
    <phoneticPr fontId="2"/>
  </si>
  <si>
    <t>6303000</t>
    <phoneticPr fontId="2"/>
  </si>
  <si>
    <t>6401000</t>
    <phoneticPr fontId="2"/>
  </si>
  <si>
    <t>6402000</t>
    <phoneticPr fontId="2"/>
  </si>
  <si>
    <t>6403000</t>
    <phoneticPr fontId="2"/>
  </si>
  <si>
    <t>1601000</t>
    <phoneticPr fontId="2"/>
  </si>
  <si>
    <t>1603000</t>
    <phoneticPr fontId="2"/>
  </si>
  <si>
    <t>1603500</t>
    <phoneticPr fontId="2"/>
  </si>
  <si>
    <t>1604000</t>
    <phoneticPr fontId="2"/>
  </si>
  <si>
    <t>1606000</t>
    <phoneticPr fontId="2"/>
  </si>
  <si>
    <t>1706000</t>
    <phoneticPr fontId="2"/>
  </si>
  <si>
    <t>3751000</t>
    <phoneticPr fontId="2"/>
  </si>
  <si>
    <t>3752000</t>
    <phoneticPr fontId="2"/>
  </si>
  <si>
    <t>3753000</t>
    <phoneticPr fontId="2"/>
  </si>
  <si>
    <t>3754000</t>
    <phoneticPr fontId="2"/>
  </si>
  <si>
    <t>3755000</t>
    <phoneticPr fontId="2"/>
  </si>
  <si>
    <t>3805000</t>
    <phoneticPr fontId="2"/>
  </si>
  <si>
    <t>5751000</t>
    <phoneticPr fontId="2"/>
  </si>
  <si>
    <t>0033100</t>
    <phoneticPr fontId="2"/>
  </si>
  <si>
    <t>5753000</t>
    <phoneticPr fontId="2"/>
  </si>
  <si>
    <t>5755000</t>
    <phoneticPr fontId="2"/>
  </si>
  <si>
    <t>5805000</t>
    <phoneticPr fontId="2"/>
  </si>
  <si>
    <t>0024800</t>
    <phoneticPr fontId="2"/>
  </si>
  <si>
    <t>0024900</t>
    <phoneticPr fontId="2"/>
  </si>
  <si>
    <t>4805000</t>
    <phoneticPr fontId="2"/>
  </si>
  <si>
    <t>6751000</t>
    <phoneticPr fontId="2"/>
  </si>
  <si>
    <t>6752000</t>
    <phoneticPr fontId="2"/>
  </si>
  <si>
    <t>6753000</t>
    <phoneticPr fontId="2"/>
  </si>
  <si>
    <t>6754000</t>
    <phoneticPr fontId="2"/>
  </si>
  <si>
    <t>6755000</t>
    <phoneticPr fontId="2"/>
  </si>
  <si>
    <t>6805000</t>
    <phoneticPr fontId="2"/>
  </si>
  <si>
    <t>0026500</t>
    <phoneticPr fontId="2"/>
  </si>
  <si>
    <t>4852000</t>
    <phoneticPr fontId="2"/>
  </si>
  <si>
    <t>1103000</t>
    <phoneticPr fontId="2"/>
  </si>
  <si>
    <t>1104000</t>
    <phoneticPr fontId="2"/>
  </si>
  <si>
    <t>1105000</t>
    <phoneticPr fontId="2"/>
  </si>
  <si>
    <t>1301000</t>
    <phoneticPr fontId="2"/>
  </si>
  <si>
    <t>3502000</t>
    <phoneticPr fontId="2"/>
  </si>
  <si>
    <t>3503000</t>
    <phoneticPr fontId="2"/>
  </si>
  <si>
    <t>3504000</t>
    <phoneticPr fontId="2"/>
  </si>
  <si>
    <t>3601000</t>
    <phoneticPr fontId="2"/>
  </si>
  <si>
    <t>5502000</t>
    <phoneticPr fontId="2"/>
  </si>
  <si>
    <t>5503000</t>
    <phoneticPr fontId="2"/>
  </si>
  <si>
    <t>5504000</t>
    <phoneticPr fontId="2"/>
  </si>
  <si>
    <t>5601000</t>
    <phoneticPr fontId="2"/>
  </si>
  <si>
    <t>0024200</t>
    <phoneticPr fontId="2"/>
  </si>
  <si>
    <t>0024300</t>
    <phoneticPr fontId="2"/>
  </si>
  <si>
    <t>4601000</t>
    <phoneticPr fontId="2"/>
  </si>
  <si>
    <t>6502000</t>
    <phoneticPr fontId="2"/>
  </si>
  <si>
    <t>6503000</t>
    <phoneticPr fontId="2"/>
  </si>
  <si>
    <t>6504000</t>
    <phoneticPr fontId="2"/>
  </si>
  <si>
    <t>6601000</t>
    <phoneticPr fontId="2"/>
  </si>
  <si>
    <t>1201000</t>
    <phoneticPr fontId="2"/>
  </si>
  <si>
    <t>1202000</t>
    <phoneticPr fontId="2"/>
  </si>
  <si>
    <t>1203000</t>
    <phoneticPr fontId="2"/>
  </si>
  <si>
    <t>3551000</t>
    <phoneticPr fontId="2"/>
  </si>
  <si>
    <t>3552000</t>
    <phoneticPr fontId="2"/>
  </si>
  <si>
    <t>3553000</t>
    <phoneticPr fontId="2"/>
  </si>
  <si>
    <t>0033800</t>
    <phoneticPr fontId="2"/>
  </si>
  <si>
    <t>5552000</t>
    <phoneticPr fontId="2"/>
  </si>
  <si>
    <t>5553000</t>
    <phoneticPr fontId="2"/>
  </si>
  <si>
    <t>0024700</t>
    <phoneticPr fontId="2"/>
  </si>
  <si>
    <t>4552000</t>
    <phoneticPr fontId="2"/>
  </si>
  <si>
    <t>4553000</t>
    <phoneticPr fontId="2"/>
  </si>
  <si>
    <t>6552000</t>
    <phoneticPr fontId="2"/>
  </si>
  <si>
    <t>6553000</t>
    <phoneticPr fontId="2"/>
  </si>
  <si>
    <t>0501500</t>
    <phoneticPr fontId="2"/>
  </si>
  <si>
    <t>0502000</t>
    <phoneticPr fontId="2"/>
  </si>
  <si>
    <t>0503000</t>
    <phoneticPr fontId="2"/>
  </si>
  <si>
    <t>3201000</t>
    <phoneticPr fontId="2"/>
  </si>
  <si>
    <t>3202000</t>
    <phoneticPr fontId="2"/>
  </si>
  <si>
    <t>3203000</t>
    <phoneticPr fontId="2"/>
  </si>
  <si>
    <t>5201000</t>
    <phoneticPr fontId="2"/>
  </si>
  <si>
    <t>5202000</t>
    <phoneticPr fontId="2"/>
  </si>
  <si>
    <t>5203000</t>
    <phoneticPr fontId="2"/>
  </si>
  <si>
    <t>4201000</t>
    <phoneticPr fontId="2"/>
  </si>
  <si>
    <t>4202000</t>
    <phoneticPr fontId="2"/>
  </si>
  <si>
    <t>4203000</t>
    <phoneticPr fontId="2"/>
  </si>
  <si>
    <t>6201000</t>
    <phoneticPr fontId="2"/>
  </si>
  <si>
    <t>6202000</t>
    <phoneticPr fontId="2"/>
  </si>
  <si>
    <t>6203000</t>
    <phoneticPr fontId="2"/>
  </si>
  <si>
    <t>0601000</t>
    <phoneticPr fontId="2"/>
  </si>
  <si>
    <t>0602000</t>
    <phoneticPr fontId="2"/>
  </si>
  <si>
    <t>0603000</t>
    <phoneticPr fontId="2"/>
  </si>
  <si>
    <t>0604000</t>
    <phoneticPr fontId="2"/>
  </si>
  <si>
    <t>0605000</t>
    <phoneticPr fontId="2"/>
  </si>
  <si>
    <t>0606000</t>
    <phoneticPr fontId="2"/>
  </si>
  <si>
    <t>0608000</t>
    <phoneticPr fontId="2"/>
  </si>
  <si>
    <t>3251000</t>
    <phoneticPr fontId="2"/>
  </si>
  <si>
    <t>3252000</t>
    <phoneticPr fontId="2"/>
  </si>
  <si>
    <t>3253000</t>
    <phoneticPr fontId="2"/>
  </si>
  <si>
    <t>3254000</t>
    <phoneticPr fontId="2"/>
  </si>
  <si>
    <t>3255000</t>
    <phoneticPr fontId="2"/>
  </si>
  <si>
    <t>3256000</t>
    <phoneticPr fontId="2"/>
  </si>
  <si>
    <t>3257000</t>
    <phoneticPr fontId="2"/>
  </si>
  <si>
    <t>5251000</t>
    <phoneticPr fontId="2"/>
  </si>
  <si>
    <t>5252000</t>
    <phoneticPr fontId="2"/>
  </si>
  <si>
    <t>5253000</t>
    <phoneticPr fontId="2"/>
  </si>
  <si>
    <t>5254000</t>
    <phoneticPr fontId="2"/>
  </si>
  <si>
    <t>5255000</t>
    <phoneticPr fontId="2"/>
  </si>
  <si>
    <t>5256000</t>
    <phoneticPr fontId="2"/>
  </si>
  <si>
    <t>5257000</t>
    <phoneticPr fontId="2"/>
  </si>
  <si>
    <t>4251000</t>
    <phoneticPr fontId="2"/>
  </si>
  <si>
    <t>4252000</t>
    <phoneticPr fontId="2"/>
  </si>
  <si>
    <t>4253000</t>
    <phoneticPr fontId="2"/>
  </si>
  <si>
    <t>4254000</t>
    <phoneticPr fontId="2"/>
  </si>
  <si>
    <t>6251000</t>
    <phoneticPr fontId="2"/>
  </si>
  <si>
    <t>6252000</t>
    <phoneticPr fontId="2"/>
  </si>
  <si>
    <t>6253000</t>
    <phoneticPr fontId="2"/>
  </si>
  <si>
    <t>6254000</t>
    <phoneticPr fontId="2"/>
  </si>
  <si>
    <t>6255000</t>
    <phoneticPr fontId="2"/>
  </si>
  <si>
    <t>6256000</t>
    <phoneticPr fontId="2"/>
  </si>
  <si>
    <t>6257000</t>
    <phoneticPr fontId="2"/>
  </si>
  <si>
    <t>1402000</t>
  </si>
  <si>
    <t>3652000</t>
  </si>
  <si>
    <t>0025700</t>
    <phoneticPr fontId="2"/>
  </si>
  <si>
    <t>6652000</t>
    <phoneticPr fontId="2"/>
  </si>
  <si>
    <t>6653000</t>
  </si>
  <si>
    <t>3653000</t>
    <phoneticPr fontId="2"/>
  </si>
  <si>
    <t>1403000</t>
    <phoneticPr fontId="2"/>
  </si>
  <si>
    <t>5652000</t>
    <phoneticPr fontId="2"/>
  </si>
  <si>
    <t>5653000</t>
    <phoneticPr fontId="2"/>
  </si>
  <si>
    <t>1303000</t>
    <phoneticPr fontId="2"/>
  </si>
  <si>
    <t>3603000</t>
    <phoneticPr fontId="2"/>
  </si>
  <si>
    <t>5603000</t>
    <phoneticPr fontId="2"/>
  </si>
  <si>
    <t>0026000</t>
    <phoneticPr fontId="2"/>
  </si>
  <si>
    <t>6603000</t>
    <phoneticPr fontId="2"/>
  </si>
  <si>
    <t>0401000</t>
    <phoneticPr fontId="2"/>
  </si>
  <si>
    <t>0402000</t>
    <phoneticPr fontId="2"/>
  </si>
  <si>
    <t>3151000</t>
    <phoneticPr fontId="2"/>
  </si>
  <si>
    <t>3152000</t>
  </si>
  <si>
    <t>5151000</t>
  </si>
  <si>
    <t>5152000</t>
  </si>
  <si>
    <t>4151000</t>
    <phoneticPr fontId="2"/>
  </si>
  <si>
    <t>4152000</t>
    <phoneticPr fontId="2"/>
  </si>
  <si>
    <t>6151000</t>
  </si>
  <si>
    <t>6152000</t>
  </si>
  <si>
    <t>5014100</t>
    <phoneticPr fontId="2"/>
  </si>
  <si>
    <t>0109000</t>
    <phoneticPr fontId="2"/>
  </si>
  <si>
    <t>0025110</t>
    <phoneticPr fontId="2"/>
  </si>
  <si>
    <t>0025500</t>
    <phoneticPr fontId="2"/>
  </si>
  <si>
    <t>0022200</t>
    <phoneticPr fontId="2"/>
  </si>
  <si>
    <t>0023000</t>
    <phoneticPr fontId="2"/>
  </si>
  <si>
    <t>0023700</t>
    <phoneticPr fontId="2"/>
  </si>
  <si>
    <t>+0033800</t>
    <phoneticPr fontId="2"/>
  </si>
  <si>
    <t>4804000</t>
    <phoneticPr fontId="2"/>
  </si>
  <si>
    <t>（宮）延　　岡</t>
  </si>
  <si>
    <t>3704000</t>
    <phoneticPr fontId="2"/>
  </si>
  <si>
    <t>5704000</t>
    <phoneticPr fontId="2"/>
  </si>
  <si>
    <t>（宮）延岡南部</t>
  </si>
  <si>
    <t>+3704000</t>
  </si>
  <si>
    <t>（宮）延岡西部</t>
  </si>
  <si>
    <t>+5704000</t>
    <phoneticPr fontId="2"/>
  </si>
  <si>
    <t>（宮）延岡東部</t>
  </si>
  <si>
    <t>（宮）恒　　富</t>
  </si>
  <si>
    <t>（宮）旭 ヶ 丘</t>
  </si>
  <si>
    <t>北方・南方</t>
    <rPh sb="0" eb="1">
      <t>キタ</t>
    </rPh>
    <rPh sb="1" eb="2">
      <t>カタ</t>
    </rPh>
    <rPh sb="3" eb="5">
      <t>ミナミカタ</t>
    </rPh>
    <phoneticPr fontId="2"/>
  </si>
  <si>
    <t>0101100</t>
    <phoneticPr fontId="2"/>
  </si>
  <si>
    <t>3001100</t>
    <phoneticPr fontId="2"/>
  </si>
  <si>
    <t>6001100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</si>
</sst>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\(aaa\)"/>
    <numFmt numFmtId="177" formatCode="###,##0&quot;&quot;&quot; 枚&quot;"/>
    <numFmt numFmtId="178" formatCode="##,###&quot; 件&quot;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ＤＦ極太明朝体"/>
      <family val="3"/>
      <charset val="128"/>
    </font>
    <font>
      <b/>
      <sz val="14"/>
      <name val="ＤＦＧ極太明朝体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7" fillId="0" borderId="0" xfId="0" applyFont="1">
      <alignment vertical="center"/>
    </xf>
    <xf numFmtId="0" fontId="3" fillId="0" borderId="3" xfId="0" applyFont="1" applyBorder="1" applyAlignment="1">
      <alignment horizontal="left" vertical="center" indent="1"/>
    </xf>
    <xf numFmtId="38" fontId="3" fillId="0" borderId="4" xfId="1" applyFont="1" applyFill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4" xfId="0" applyFont="1" applyBorder="1">
      <alignment vertical="center"/>
    </xf>
    <xf numFmtId="38" fontId="3" fillId="0" borderId="4" xfId="1" applyFont="1" applyFill="1" applyBorder="1">
      <alignment vertical="center"/>
    </xf>
    <xf numFmtId="0" fontId="3" fillId="0" borderId="25" xfId="0" applyFont="1" applyBorder="1" applyAlignment="1" applyProtection="1">
      <alignment horizontal="right" vertical="center"/>
      <protection hidden="1"/>
    </xf>
    <xf numFmtId="0" fontId="3" fillId="0" borderId="11" xfId="0" applyFont="1" applyBorder="1" applyAlignment="1" applyProtection="1">
      <alignment horizontal="right" vertical="center"/>
      <protection hidden="1"/>
    </xf>
    <xf numFmtId="0" fontId="3" fillId="0" borderId="17" xfId="0" applyFont="1" applyBorder="1" applyAlignment="1">
      <alignment horizontal="left" vertical="center" indent="1"/>
    </xf>
    <xf numFmtId="38" fontId="3" fillId="0" borderId="10" xfId="1" applyFont="1" applyFill="1" applyBorder="1">
      <alignment vertical="center"/>
    </xf>
    <xf numFmtId="0" fontId="3" fillId="0" borderId="3" xfId="0" applyFont="1" applyBorder="1">
      <alignment vertical="center"/>
    </xf>
    <xf numFmtId="0" fontId="10" fillId="0" borderId="1" xfId="0" applyFont="1" applyBorder="1" applyAlignment="1" applyProtection="1">
      <alignment horizontal="center" vertical="center" shrinkToFit="1"/>
      <protection locked="0" hidden="1"/>
    </xf>
    <xf numFmtId="0" fontId="5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1"/>
    </xf>
    <xf numFmtId="38" fontId="3" fillId="0" borderId="14" xfId="1" applyFont="1" applyFill="1" applyBorder="1">
      <alignment vertical="center"/>
    </xf>
    <xf numFmtId="38" fontId="3" fillId="0" borderId="4" xfId="1" applyFont="1" applyFill="1" applyBorder="1" applyProtection="1">
      <alignment vertical="center"/>
    </xf>
    <xf numFmtId="0" fontId="3" fillId="0" borderId="28" xfId="0" applyFont="1" applyBorder="1" applyAlignment="1" applyProtection="1">
      <alignment horizontal="right" vertical="center"/>
      <protection hidden="1"/>
    </xf>
    <xf numFmtId="38" fontId="3" fillId="0" borderId="29" xfId="0" applyNumberFormat="1" applyFont="1" applyBorder="1" applyProtection="1">
      <alignment vertical="center"/>
      <protection hidden="1"/>
    </xf>
    <xf numFmtId="38" fontId="9" fillId="0" borderId="29" xfId="1" applyFont="1" applyFill="1" applyBorder="1" applyAlignment="1" applyProtection="1">
      <alignment horizontal="right" vertical="center"/>
      <protection hidden="1"/>
    </xf>
    <xf numFmtId="0" fontId="3" fillId="0" borderId="29" xfId="0" applyFont="1" applyBorder="1" applyAlignment="1" applyProtection="1">
      <alignment horizontal="right" vertical="center"/>
      <protection hidden="1"/>
    </xf>
    <xf numFmtId="38" fontId="9" fillId="0" borderId="13" xfId="1" applyFont="1" applyFill="1" applyBorder="1" applyAlignment="1" applyProtection="1">
      <alignment horizontal="right" vertical="center"/>
      <protection hidden="1"/>
    </xf>
    <xf numFmtId="38" fontId="3" fillId="0" borderId="12" xfId="0" applyNumberFormat="1" applyFont="1" applyBorder="1" applyAlignment="1" applyProtection="1">
      <alignment vertical="center" shrinkToFit="1"/>
      <protection hidden="1"/>
    </xf>
    <xf numFmtId="0" fontId="3" fillId="0" borderId="18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38" fontId="3" fillId="0" borderId="6" xfId="1" applyFont="1" applyFill="1" applyBorder="1">
      <alignment vertical="center"/>
    </xf>
    <xf numFmtId="0" fontId="3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3" fillId="0" borderId="26" xfId="0" applyFont="1" applyBorder="1" applyAlignment="1" applyProtection="1">
      <alignment horizontal="right" vertical="center"/>
      <protection hidden="1"/>
    </xf>
    <xf numFmtId="38" fontId="3" fillId="0" borderId="27" xfId="0" applyNumberFormat="1" applyFont="1" applyBorder="1" applyProtection="1">
      <alignment vertical="center"/>
      <protection hidden="1"/>
    </xf>
    <xf numFmtId="38" fontId="3" fillId="0" borderId="27" xfId="1" applyFont="1" applyFill="1" applyBorder="1" applyProtection="1">
      <alignment vertical="center"/>
      <protection hidden="1"/>
    </xf>
    <xf numFmtId="38" fontId="3" fillId="0" borderId="19" xfId="0" applyNumberFormat="1" applyFont="1" applyBorder="1" applyProtection="1">
      <alignment vertical="center"/>
      <protection hidden="1"/>
    </xf>
    <xf numFmtId="38" fontId="3" fillId="0" borderId="10" xfId="1" applyFont="1" applyFill="1" applyBorder="1" applyAlignment="1">
      <alignment vertical="center" shrinkToFit="1"/>
    </xf>
    <xf numFmtId="38" fontId="3" fillId="0" borderId="4" xfId="1" applyFont="1" applyFill="1" applyBorder="1" applyAlignment="1">
      <alignment vertical="center" shrinkToFit="1"/>
    </xf>
    <xf numFmtId="38" fontId="3" fillId="0" borderId="14" xfId="1" applyFont="1" applyFill="1" applyBorder="1" applyAlignment="1">
      <alignment vertical="center" shrinkToFit="1"/>
    </xf>
    <xf numFmtId="38" fontId="3" fillId="0" borderId="6" xfId="1" applyFont="1" applyFill="1" applyBorder="1" applyAlignment="1">
      <alignment vertical="center" shrinkToFit="1"/>
    </xf>
    <xf numFmtId="38" fontId="3" fillId="0" borderId="4" xfId="1" applyFont="1" applyFill="1" applyBorder="1" applyAlignment="1" applyProtection="1">
      <alignment vertical="center" shrinkToFit="1"/>
    </xf>
    <xf numFmtId="38" fontId="3" fillId="0" borderId="4" xfId="0" applyNumberFormat="1" applyFont="1" applyBorder="1" applyAlignment="1">
      <alignment vertical="center" shrinkToFit="1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30" xfId="0" applyFont="1" applyBorder="1" applyAlignment="1" applyProtection="1">
      <alignment horizontal="right" vertical="center"/>
      <protection hidden="1"/>
    </xf>
    <xf numFmtId="38" fontId="3" fillId="0" borderId="23" xfId="0" applyNumberFormat="1" applyFont="1" applyBorder="1" applyProtection="1">
      <alignment vertical="center"/>
      <protection hidden="1"/>
    </xf>
    <xf numFmtId="38" fontId="9" fillId="0" borderId="23" xfId="1" applyFont="1" applyFill="1" applyBorder="1" applyAlignment="1" applyProtection="1">
      <alignment horizontal="right" vertical="center"/>
      <protection hidden="1"/>
    </xf>
    <xf numFmtId="0" fontId="3" fillId="0" borderId="23" xfId="0" applyFont="1" applyBorder="1" applyAlignment="1" applyProtection="1">
      <alignment horizontal="right" vertical="center"/>
      <protection hidden="1"/>
    </xf>
    <xf numFmtId="38" fontId="9" fillId="0" borderId="31" xfId="1" applyFont="1" applyFill="1" applyBorder="1" applyAlignment="1" applyProtection="1">
      <alignment horizontal="right" vertical="center"/>
      <protection hidden="1"/>
    </xf>
    <xf numFmtId="38" fontId="3" fillId="0" borderId="32" xfId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 indent="1"/>
    </xf>
    <xf numFmtId="38" fontId="3" fillId="0" borderId="32" xfId="1" applyFont="1" applyFill="1" applyBorder="1" applyProtection="1">
      <alignment vertical="center"/>
    </xf>
    <xf numFmtId="38" fontId="3" fillId="0" borderId="32" xfId="1" applyFont="1" applyFill="1" applyBorder="1">
      <alignment vertical="center"/>
    </xf>
    <xf numFmtId="0" fontId="3" fillId="0" borderId="33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5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8" fontId="3" fillId="0" borderId="16" xfId="1" applyFont="1" applyFill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7" xfId="0" applyFont="1" applyBorder="1" applyAlignment="1" applyProtection="1">
      <alignment horizontal="right" vertical="center"/>
      <protection hidden="1"/>
    </xf>
    <xf numFmtId="38" fontId="3" fillId="0" borderId="8" xfId="0" applyNumberFormat="1" applyFont="1" applyBorder="1" applyProtection="1">
      <alignment vertical="center"/>
      <protection hidden="1"/>
    </xf>
    <xf numFmtId="38" fontId="3" fillId="0" borderId="19" xfId="1" applyFont="1" applyFill="1" applyBorder="1" applyProtection="1">
      <alignment vertical="center"/>
      <protection hidden="1"/>
    </xf>
    <xf numFmtId="0" fontId="7" fillId="0" borderId="28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38" fontId="3" fillId="0" borderId="0" xfId="1" applyFont="1" applyFill="1" applyBorder="1">
      <alignment vertical="center"/>
    </xf>
    <xf numFmtId="0" fontId="3" fillId="0" borderId="22" xfId="0" applyFont="1" applyBorder="1">
      <alignment vertical="center"/>
    </xf>
    <xf numFmtId="38" fontId="3" fillId="0" borderId="20" xfId="1" applyFont="1" applyFill="1" applyBorder="1">
      <alignment vertical="center"/>
    </xf>
    <xf numFmtId="0" fontId="3" fillId="0" borderId="21" xfId="0" applyFont="1" applyBorder="1">
      <alignment vertical="center"/>
    </xf>
    <xf numFmtId="0" fontId="3" fillId="0" borderId="6" xfId="0" applyFont="1" applyBorder="1">
      <alignment vertical="center"/>
    </xf>
    <xf numFmtId="38" fontId="3" fillId="0" borderId="6" xfId="1" applyFont="1" applyFill="1" applyBorder="1" applyProtection="1">
      <alignment vertical="center"/>
    </xf>
    <xf numFmtId="38" fontId="3" fillId="0" borderId="13" xfId="0" applyNumberFormat="1" applyFont="1" applyBorder="1" applyProtection="1">
      <alignment vertical="center"/>
      <protection hidden="1"/>
    </xf>
    <xf numFmtId="38" fontId="9" fillId="0" borderId="0" xfId="1" applyFont="1" applyFill="1" applyBorder="1" applyAlignment="1" applyProtection="1">
      <alignment vertical="center"/>
      <protection locked="0"/>
    </xf>
    <xf numFmtId="0" fontId="3" fillId="0" borderId="28" xfId="0" applyFont="1" applyBorder="1" applyProtection="1">
      <alignment vertical="center"/>
      <protection hidden="1"/>
    </xf>
    <xf numFmtId="0" fontId="3" fillId="0" borderId="29" xfId="0" applyFont="1" applyBorder="1" applyProtection="1">
      <alignment vertical="center"/>
      <protection hidden="1"/>
    </xf>
    <xf numFmtId="0" fontId="3" fillId="0" borderId="13" xfId="0" applyFont="1" applyBorder="1" applyProtection="1">
      <alignment vertical="center"/>
      <protection hidden="1"/>
    </xf>
    <xf numFmtId="0" fontId="3" fillId="0" borderId="35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8" xfId="0" applyFont="1" applyBorder="1" applyAlignment="1">
      <alignment horizontal="left" vertical="center"/>
    </xf>
    <xf numFmtId="38" fontId="3" fillId="0" borderId="14" xfId="1" applyFont="1" applyBorder="1">
      <alignment vertical="center"/>
    </xf>
    <xf numFmtId="38" fontId="3" fillId="0" borderId="4" xfId="1" applyFont="1" applyBorder="1">
      <alignment vertical="center"/>
    </xf>
    <xf numFmtId="0" fontId="3" fillId="0" borderId="0" xfId="0" applyFont="1" applyAlignment="1"/>
    <xf numFmtId="0" fontId="3" fillId="0" borderId="17" xfId="0" applyFont="1" applyBorder="1" applyAlignment="1">
      <alignment horizontal="left" vertical="center" shrinkToFit="1"/>
    </xf>
    <xf numFmtId="178" fontId="3" fillId="0" borderId="13" xfId="0" applyNumberFormat="1" applyFont="1" applyBorder="1" applyProtection="1">
      <alignment vertical="center"/>
      <protection hidden="1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38" fontId="3" fillId="0" borderId="4" xfId="1" applyFont="1" applyFill="1" applyBorder="1" applyAlignment="1">
      <alignment horizontal="right" vertical="center"/>
    </xf>
    <xf numFmtId="38" fontId="3" fillId="2" borderId="14" xfId="1" applyFont="1" applyFill="1" applyBorder="1">
      <alignment vertical="center"/>
    </xf>
    <xf numFmtId="38" fontId="3" fillId="0" borderId="46" xfId="1" applyFont="1" applyFill="1" applyBorder="1">
      <alignment vertical="center"/>
    </xf>
    <xf numFmtId="0" fontId="12" fillId="0" borderId="9" xfId="0" applyFont="1" applyBorder="1" applyAlignment="1">
      <alignment horizontal="right" vertical="top"/>
    </xf>
    <xf numFmtId="0" fontId="3" fillId="0" borderId="29" xfId="0" applyFont="1" applyBorder="1" applyAlignment="1">
      <alignment horizontal="center" vertical="center"/>
    </xf>
    <xf numFmtId="178" fontId="3" fillId="0" borderId="29" xfId="0" applyNumberFormat="1" applyFont="1" applyBorder="1" applyProtection="1">
      <alignment vertical="center"/>
      <protection hidden="1"/>
    </xf>
    <xf numFmtId="38" fontId="9" fillId="0" borderId="48" xfId="1" applyFont="1" applyFill="1" applyBorder="1" applyAlignment="1" applyProtection="1">
      <alignment horizontal="right" vertical="center"/>
      <protection locked="0"/>
    </xf>
    <xf numFmtId="38" fontId="9" fillId="0" borderId="49" xfId="1" applyFont="1" applyFill="1" applyBorder="1" applyAlignment="1" applyProtection="1">
      <alignment horizontal="right" vertical="center" shrinkToFit="1"/>
      <protection hidden="1"/>
    </xf>
    <xf numFmtId="38" fontId="9" fillId="0" borderId="23" xfId="1" applyFont="1" applyFill="1" applyBorder="1" applyAlignment="1" applyProtection="1">
      <alignment horizontal="right" vertical="center" shrinkToFit="1"/>
      <protection hidden="1"/>
    </xf>
    <xf numFmtId="0" fontId="9" fillId="0" borderId="29" xfId="0" applyFont="1" applyBorder="1" applyAlignment="1">
      <alignment horizontal="center" vertical="center"/>
    </xf>
    <xf numFmtId="38" fontId="9" fillId="0" borderId="51" xfId="1" applyFont="1" applyFill="1" applyBorder="1" applyAlignment="1" applyProtection="1">
      <alignment horizontal="right" vertical="center"/>
      <protection locked="0"/>
    </xf>
    <xf numFmtId="38" fontId="9" fillId="0" borderId="53" xfId="1" applyFont="1" applyFill="1" applyBorder="1" applyAlignment="1" applyProtection="1">
      <alignment horizontal="right" vertical="center" shrinkToFit="1"/>
      <protection hidden="1"/>
    </xf>
    <xf numFmtId="38" fontId="3" fillId="0" borderId="4" xfId="1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77" fontId="8" fillId="0" borderId="13" xfId="0" applyNumberFormat="1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54" xfId="0" applyFont="1" applyBorder="1" applyAlignment="1">
      <alignment horizontal="center" vertical="center"/>
    </xf>
    <xf numFmtId="0" fontId="3" fillId="0" borderId="57" xfId="0" applyFont="1" applyBorder="1" applyAlignment="1" applyProtection="1">
      <alignment horizontal="right" vertical="center"/>
      <protection hidden="1"/>
    </xf>
    <xf numFmtId="0" fontId="3" fillId="0" borderId="54" xfId="0" applyFont="1" applyBorder="1" applyAlignment="1" applyProtection="1">
      <alignment horizontal="right" vertical="center"/>
      <protection hidden="1"/>
    </xf>
    <xf numFmtId="0" fontId="3" fillId="0" borderId="4" xfId="0" applyFont="1" applyBorder="1" applyAlignment="1">
      <alignment horizontal="right" vertical="center"/>
    </xf>
    <xf numFmtId="49" fontId="3" fillId="0" borderId="56" xfId="0" applyNumberFormat="1" applyFont="1" applyBorder="1" applyAlignment="1" applyProtection="1">
      <alignment horizontal="right" vertical="center"/>
      <protection hidden="1"/>
    </xf>
    <xf numFmtId="49" fontId="3" fillId="0" borderId="57" xfId="0" applyNumberFormat="1" applyFont="1" applyBorder="1" applyAlignment="1" applyProtection="1">
      <alignment horizontal="right" vertical="center"/>
      <protection hidden="1"/>
    </xf>
    <xf numFmtId="49" fontId="3" fillId="0" borderId="14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 indent="1"/>
    </xf>
    <xf numFmtId="49" fontId="3" fillId="0" borderId="58" xfId="0" applyNumberFormat="1" applyFont="1" applyBorder="1" applyAlignment="1">
      <alignment horizontal="right" vertical="center" indent="1"/>
    </xf>
    <xf numFmtId="49" fontId="3" fillId="0" borderId="46" xfId="0" applyNumberFormat="1" applyFont="1" applyBorder="1" applyAlignment="1">
      <alignment horizontal="right" vertical="center"/>
    </xf>
    <xf numFmtId="49" fontId="3" fillId="0" borderId="55" xfId="0" applyNumberFormat="1" applyFont="1" applyBorder="1" applyAlignment="1">
      <alignment horizontal="right" vertical="center"/>
    </xf>
    <xf numFmtId="49" fontId="3" fillId="0" borderId="58" xfId="0" applyNumberFormat="1" applyFont="1" applyBorder="1" applyAlignment="1">
      <alignment horizontal="right" vertical="center"/>
    </xf>
    <xf numFmtId="0" fontId="7" fillId="0" borderId="29" xfId="0" applyFont="1" applyBorder="1">
      <alignment vertical="center"/>
    </xf>
    <xf numFmtId="0" fontId="3" fillId="0" borderId="60" xfId="0" applyFont="1" applyBorder="1" applyAlignment="1" applyProtection="1">
      <alignment horizontal="right" vertical="center"/>
      <protection hidden="1"/>
    </xf>
    <xf numFmtId="49" fontId="11" fillId="0" borderId="4" xfId="0" applyNumberFormat="1" applyFont="1" applyBorder="1" applyAlignment="1">
      <alignment horizontal="right" vertical="center" shrinkToFit="1"/>
    </xf>
    <xf numFmtId="49" fontId="6" fillId="0" borderId="4" xfId="0" applyNumberFormat="1" applyFont="1" applyBorder="1" applyAlignment="1">
      <alignment horizontal="right" vertical="center"/>
    </xf>
    <xf numFmtId="49" fontId="3" fillId="0" borderId="27" xfId="0" applyNumberFormat="1" applyFont="1" applyBorder="1" applyAlignment="1" applyProtection="1">
      <alignment horizontal="right" vertical="center"/>
      <protection hidden="1"/>
    </xf>
    <xf numFmtId="49" fontId="3" fillId="0" borderId="19" xfId="0" applyNumberFormat="1" applyFont="1" applyBorder="1" applyAlignment="1" applyProtection="1">
      <alignment horizontal="right" vertical="center"/>
      <protection hidden="1"/>
    </xf>
    <xf numFmtId="0" fontId="3" fillId="0" borderId="22" xfId="0" applyFont="1" applyBorder="1" applyAlignment="1">
      <alignment horizontal="left" vertical="center" indent="1"/>
    </xf>
    <xf numFmtId="49" fontId="3" fillId="0" borderId="61" xfId="0" applyNumberFormat="1" applyFont="1" applyBorder="1" applyAlignment="1">
      <alignment horizontal="right" vertical="center"/>
    </xf>
    <xf numFmtId="49" fontId="7" fillId="0" borderId="29" xfId="0" applyNumberFormat="1" applyFont="1" applyBorder="1">
      <alignment vertical="center"/>
    </xf>
    <xf numFmtId="49" fontId="3" fillId="0" borderId="59" xfId="0" applyNumberFormat="1" applyFont="1" applyBorder="1" applyAlignment="1">
      <alignment horizontal="right" vertical="center"/>
    </xf>
    <xf numFmtId="49" fontId="3" fillId="0" borderId="32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 shrinkToFit="1"/>
    </xf>
    <xf numFmtId="49" fontId="3" fillId="0" borderId="20" xfId="0" applyNumberFormat="1" applyFont="1" applyBorder="1" applyAlignment="1">
      <alignment horizontal="right" vertical="center"/>
    </xf>
    <xf numFmtId="49" fontId="12" fillId="0" borderId="46" xfId="0" applyNumberFormat="1" applyFont="1" applyBorder="1" applyAlignment="1">
      <alignment horizontal="right" vertical="top"/>
    </xf>
    <xf numFmtId="0" fontId="12" fillId="0" borderId="22" xfId="0" applyFont="1" applyBorder="1" applyAlignment="1">
      <alignment horizontal="right" vertical="top"/>
    </xf>
    <xf numFmtId="49" fontId="12" fillId="0" borderId="10" xfId="0" applyNumberFormat="1" applyFont="1" applyBorder="1" applyAlignment="1">
      <alignment horizontal="right" vertical="top"/>
    </xf>
    <xf numFmtId="49" fontId="3" fillId="0" borderId="4" xfId="0" applyNumberFormat="1" applyFont="1" applyBorder="1">
      <alignment vertical="center"/>
    </xf>
    <xf numFmtId="0" fontId="3" fillId="0" borderId="63" xfId="0" applyFont="1" applyBorder="1" applyAlignment="1" applyProtection="1">
      <alignment horizontal="right" vertical="center"/>
      <protection hidden="1"/>
    </xf>
    <xf numFmtId="49" fontId="3" fillId="0" borderId="16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top"/>
    </xf>
    <xf numFmtId="0" fontId="6" fillId="0" borderId="22" xfId="0" applyFont="1" applyBorder="1">
      <alignment vertical="center"/>
    </xf>
    <xf numFmtId="49" fontId="6" fillId="0" borderId="10" xfId="0" applyNumberFormat="1" applyFont="1" applyBorder="1" applyAlignment="1">
      <alignment horizontal="right" vertical="top"/>
    </xf>
    <xf numFmtId="49" fontId="6" fillId="0" borderId="10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 applyProtection="1">
      <alignment horizontal="right" vertical="center"/>
      <protection hidden="1"/>
    </xf>
    <xf numFmtId="49" fontId="3" fillId="0" borderId="64" xfId="0" applyNumberFormat="1" applyFont="1" applyBorder="1" applyAlignment="1" applyProtection="1">
      <alignment horizontal="right" vertical="center"/>
      <protection hidden="1"/>
    </xf>
    <xf numFmtId="49" fontId="3" fillId="0" borderId="62" xfId="0" applyNumberFormat="1" applyFont="1" applyBorder="1" applyAlignment="1">
      <alignment horizontal="right" vertical="center"/>
    </xf>
    <xf numFmtId="49" fontId="3" fillId="0" borderId="61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49" fontId="3" fillId="0" borderId="12" xfId="0" applyNumberFormat="1" applyFont="1" applyBorder="1" applyAlignment="1" applyProtection="1">
      <alignment horizontal="right" vertical="center"/>
      <protection hidden="1"/>
    </xf>
    <xf numFmtId="49" fontId="3" fillId="0" borderId="65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center" vertical="center" shrinkToFit="1"/>
    </xf>
    <xf numFmtId="38" fontId="9" fillId="0" borderId="48" xfId="1" applyFont="1" applyFill="1" applyBorder="1" applyAlignment="1" applyProtection="1">
      <alignment horizontal="right" vertical="center"/>
    </xf>
    <xf numFmtId="38" fontId="9" fillId="0" borderId="47" xfId="1" applyFont="1" applyFill="1" applyBorder="1" applyAlignment="1" applyProtection="1">
      <alignment horizontal="right" vertical="center"/>
    </xf>
    <xf numFmtId="38" fontId="9" fillId="0" borderId="40" xfId="1" applyFont="1" applyFill="1" applyBorder="1" applyAlignment="1" applyProtection="1">
      <alignment horizontal="right" vertical="center"/>
      <protection locked="0"/>
    </xf>
    <xf numFmtId="38" fontId="9" fillId="0" borderId="24" xfId="1" applyFont="1" applyFill="1" applyBorder="1" applyAlignment="1" applyProtection="1">
      <alignment horizontal="right" vertical="center"/>
      <protection locked="0"/>
    </xf>
    <xf numFmtId="38" fontId="9" fillId="0" borderId="66" xfId="1" applyFont="1" applyFill="1" applyBorder="1" applyAlignment="1" applyProtection="1">
      <alignment horizontal="right" vertical="center"/>
      <protection locked="0"/>
    </xf>
    <xf numFmtId="38" fontId="9" fillId="0" borderId="52" xfId="1" applyFont="1" applyFill="1" applyBorder="1" applyAlignment="1" applyProtection="1">
      <alignment horizontal="right" vertical="center"/>
    </xf>
    <xf numFmtId="38" fontId="9" fillId="0" borderId="50" xfId="1" applyFont="1" applyFill="1" applyBorder="1" applyAlignment="1" applyProtection="1">
      <alignment horizontal="right" vertical="center"/>
    </xf>
    <xf numFmtId="38" fontId="9" fillId="0" borderId="0" xfId="1" applyFont="1" applyFill="1" applyBorder="1" applyAlignment="1" applyProtection="1">
      <alignment horizontal="right" vertical="center"/>
    </xf>
    <xf numFmtId="38" fontId="9" fillId="0" borderId="66" xfId="1" applyFont="1" applyFill="1" applyBorder="1" applyAlignment="1" applyProtection="1">
      <alignment horizontal="right" vertical="center"/>
    </xf>
    <xf numFmtId="38" fontId="9" fillId="0" borderId="51" xfId="1" applyFont="1" applyFill="1" applyBorder="1" applyAlignment="1" applyProtection="1">
      <alignment horizontal="right" vertical="center"/>
    </xf>
    <xf numFmtId="38" fontId="3" fillId="0" borderId="4" xfId="0" applyNumberFormat="1" applyFont="1" applyBorder="1">
      <alignment vertical="center"/>
    </xf>
    <xf numFmtId="38" fontId="9" fillId="0" borderId="40" xfId="1" applyFont="1" applyFill="1" applyBorder="1" applyAlignment="1" applyProtection="1">
      <alignment horizontal="right" vertical="center"/>
      <protection locked="0"/>
    </xf>
    <xf numFmtId="38" fontId="9" fillId="0" borderId="24" xfId="1" applyFont="1" applyFill="1" applyBorder="1" applyAlignment="1" applyProtection="1">
      <alignment horizontal="right" vertical="center"/>
      <protection locked="0"/>
    </xf>
    <xf numFmtId="38" fontId="9" fillId="0" borderId="38" xfId="1" applyFont="1" applyFill="1" applyBorder="1" applyAlignment="1" applyProtection="1">
      <alignment horizontal="right" vertical="center" shrinkToFit="1"/>
      <protection hidden="1"/>
    </xf>
    <xf numFmtId="38" fontId="9" fillId="0" borderId="31" xfId="1" applyFont="1" applyFill="1" applyBorder="1" applyAlignment="1" applyProtection="1">
      <alignment horizontal="right" vertical="center" shrinkToFit="1"/>
      <protection hidden="1"/>
    </xf>
    <xf numFmtId="38" fontId="9" fillId="0" borderId="37" xfId="1" applyFont="1" applyFill="1" applyBorder="1" applyAlignment="1" applyProtection="1">
      <alignment horizontal="right" vertical="center" shrinkToFit="1"/>
      <protection hidden="1"/>
    </xf>
    <xf numFmtId="38" fontId="9" fillId="0" borderId="43" xfId="1" applyFont="1" applyFill="1" applyBorder="1" applyAlignment="1" applyProtection="1">
      <alignment horizontal="right" vertical="center" shrinkToFit="1"/>
      <protection hidden="1"/>
    </xf>
    <xf numFmtId="38" fontId="9" fillId="0" borderId="41" xfId="1" applyFont="1" applyFill="1" applyBorder="1" applyAlignment="1" applyProtection="1">
      <alignment horizontal="right" vertical="center"/>
      <protection locked="0"/>
    </xf>
    <xf numFmtId="38" fontId="9" fillId="0" borderId="42" xfId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76" fontId="10" fillId="0" borderId="1" xfId="0" applyNumberFormat="1" applyFont="1" applyBorder="1" applyAlignment="1" applyProtection="1">
      <alignment horizontal="center" vertical="center" shrinkToFit="1"/>
      <protection locked="0" hidden="1"/>
    </xf>
    <xf numFmtId="177" fontId="8" fillId="0" borderId="28" xfId="0" applyNumberFormat="1" applyFont="1" applyBorder="1" applyAlignment="1" applyProtection="1">
      <alignment horizontal="center" vertical="center"/>
      <protection hidden="1"/>
    </xf>
    <xf numFmtId="177" fontId="8" fillId="0" borderId="29" xfId="0" applyNumberFormat="1" applyFont="1" applyBorder="1" applyAlignment="1" applyProtection="1">
      <alignment horizontal="center" vertical="center"/>
      <protection hidden="1"/>
    </xf>
    <xf numFmtId="177" fontId="8" fillId="0" borderId="13" xfId="0" applyNumberFormat="1" applyFont="1" applyBorder="1" applyAlignment="1" applyProtection="1">
      <alignment horizontal="center" vertical="center"/>
      <protection hidden="1"/>
    </xf>
    <xf numFmtId="0" fontId="10" fillId="0" borderId="28" xfId="0" applyFont="1" applyBorder="1" applyAlignment="1" applyProtection="1">
      <alignment horizontal="center" vertical="center" shrinkToFit="1"/>
      <protection locked="0" hidden="1"/>
    </xf>
    <xf numFmtId="0" fontId="10" fillId="0" borderId="29" xfId="0" applyFont="1" applyBorder="1" applyAlignment="1" applyProtection="1">
      <alignment horizontal="center" vertical="center" shrinkToFit="1"/>
      <protection locked="0" hidden="1"/>
    </xf>
    <xf numFmtId="0" fontId="10" fillId="0" borderId="13" xfId="0" applyFont="1" applyBorder="1" applyAlignment="1" applyProtection="1">
      <alignment horizontal="center" vertical="center" shrinkToFit="1"/>
      <protection locked="0" hidden="1"/>
    </xf>
    <xf numFmtId="0" fontId="3" fillId="0" borderId="28" xfId="0" applyFont="1" applyBorder="1" applyAlignment="1" applyProtection="1">
      <alignment horizontal="center" vertical="center" shrinkToFit="1"/>
      <protection locked="0" hidden="1"/>
    </xf>
    <xf numFmtId="0" fontId="3" fillId="0" borderId="29" xfId="0" applyFont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 shrinkToFit="1"/>
      <protection locked="0" hidden="1"/>
    </xf>
    <xf numFmtId="0" fontId="10" fillId="0" borderId="28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176" fontId="10" fillId="0" borderId="1" xfId="0" applyNumberFormat="1" applyFont="1" applyBorder="1" applyAlignment="1" applyProtection="1">
      <alignment horizontal="center" vertical="center" shrinkToFit="1"/>
      <protection locked="0"/>
    </xf>
    <xf numFmtId="38" fontId="9" fillId="0" borderId="44" xfId="1" applyFont="1" applyFill="1" applyBorder="1" applyAlignment="1" applyProtection="1">
      <alignment horizontal="right" vertical="center" shrinkToFit="1"/>
      <protection hidden="1"/>
    </xf>
    <xf numFmtId="38" fontId="9" fillId="0" borderId="36" xfId="1" applyFont="1" applyFill="1" applyBorder="1" applyAlignment="1" applyProtection="1">
      <alignment horizontal="right" vertical="center" shrinkToFit="1"/>
      <protection hidden="1"/>
    </xf>
    <xf numFmtId="177" fontId="10" fillId="0" borderId="28" xfId="0" applyNumberFormat="1" applyFont="1" applyBorder="1" applyAlignment="1" applyProtection="1">
      <alignment horizontal="center" vertical="center" shrinkToFit="1"/>
      <protection locked="0"/>
    </xf>
    <xf numFmtId="38" fontId="9" fillId="0" borderId="45" xfId="1" applyFont="1" applyFill="1" applyBorder="1" applyAlignment="1" applyProtection="1">
      <alignment horizontal="right" vertical="center"/>
      <protection locked="0"/>
    </xf>
    <xf numFmtId="38" fontId="9" fillId="0" borderId="34" xfId="1" applyFont="1" applyFill="1" applyBorder="1" applyAlignment="1" applyProtection="1">
      <alignment horizontal="right" vertical="center"/>
      <protection locked="0"/>
    </xf>
    <xf numFmtId="38" fontId="9" fillId="0" borderId="41" xfId="1" applyFont="1" applyFill="1" applyBorder="1" applyAlignment="1" applyProtection="1">
      <alignment horizontal="center" vertical="center"/>
      <protection locked="0"/>
    </xf>
    <xf numFmtId="38" fontId="9" fillId="0" borderId="42" xfId="1" applyFont="1" applyFill="1" applyBorder="1" applyAlignment="1" applyProtection="1">
      <alignment horizontal="center" vertical="center"/>
      <protection locked="0"/>
    </xf>
    <xf numFmtId="38" fontId="9" fillId="0" borderId="40" xfId="1" applyFont="1" applyFill="1" applyBorder="1" applyAlignment="1" applyProtection="1">
      <alignment horizontal="center" vertical="center"/>
      <protection locked="0"/>
    </xf>
    <xf numFmtId="38" fontId="9" fillId="0" borderId="24" xfId="1" applyFont="1" applyFill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38" fontId="9" fillId="0" borderId="67" xfId="1" applyFont="1" applyFill="1" applyBorder="1" applyAlignment="1" applyProtection="1">
      <alignment horizontal="right" vertical="center"/>
      <protection locked="0"/>
    </xf>
    <xf numFmtId="38" fontId="9" fillId="0" borderId="68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1191"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auto="1"/>
          <bgColor theme="6" tint="0.39994506668294322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333F50"/>
      </font>
      <fill>
        <patternFill>
          <bgColor theme="3" tint="0.79989013336588644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499984740745262"/>
      </font>
      <fill>
        <patternFill>
          <bgColor theme="3" tint="0.79998168889431442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6600"/>
      <color rgb="FF33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"/>
  <sheetViews>
    <sheetView showGridLines="0" view="pageLayout" topLeftCell="A4" zoomScale="80" zoomScaleNormal="100" zoomScalePageLayoutView="80" workbookViewId="0">
      <selection activeCell="D24" sqref="D24:E24"/>
    </sheetView>
  </sheetViews>
  <sheetFormatPr defaultRowHeight="13.5"/>
  <cols>
    <col min="1" max="1" width="4" style="1" bestFit="1" customWidth="1"/>
    <col min="2" max="2" width="12.625" style="1" customWidth="1"/>
    <col min="3" max="3" width="8.75" style="1" customWidth="1"/>
    <col min="4" max="5" width="6.375" style="1" customWidth="1"/>
    <col min="6" max="6" width="12.5" style="1" customWidth="1"/>
    <col min="7" max="7" width="8.75" style="1" customWidth="1"/>
    <col min="8" max="9" width="6.375" style="1" customWidth="1"/>
    <col min="10" max="10" width="12.5" style="1" customWidth="1"/>
    <col min="11" max="11" width="8.75" style="1" customWidth="1"/>
    <col min="12" max="13" width="6.375" style="1" customWidth="1"/>
    <col min="14" max="14" width="12.5" style="1" customWidth="1"/>
    <col min="15" max="15" width="8.75" style="1" customWidth="1"/>
    <col min="16" max="17" width="6.375" style="1" customWidth="1"/>
    <col min="18" max="18" width="12.5" style="1" customWidth="1"/>
    <col min="19" max="19" width="8.75" style="1" customWidth="1"/>
    <col min="20" max="21" width="6.375" style="1" customWidth="1"/>
    <col min="22" max="16384" width="9" style="1"/>
  </cols>
  <sheetData>
    <row r="1" spans="1:22" ht="6" customHeight="1"/>
    <row r="2" spans="1:22" ht="15.75" customHeight="1">
      <c r="B2" s="170" t="s">
        <v>19</v>
      </c>
      <c r="C2" s="170"/>
      <c r="D2" s="171" t="s">
        <v>38</v>
      </c>
      <c r="E2" s="172"/>
      <c r="F2" s="173"/>
      <c r="G2" s="57" t="s">
        <v>20</v>
      </c>
      <c r="H2" s="171" t="s">
        <v>154</v>
      </c>
      <c r="I2" s="172"/>
      <c r="J2" s="172"/>
      <c r="K2" s="173"/>
      <c r="L2" s="171" t="s">
        <v>21</v>
      </c>
      <c r="M2" s="172"/>
      <c r="N2" s="172"/>
      <c r="O2" s="173"/>
      <c r="P2" s="171" t="s">
        <v>39</v>
      </c>
      <c r="Q2" s="172"/>
      <c r="R2" s="173"/>
      <c r="S2" s="171" t="s">
        <v>22</v>
      </c>
      <c r="T2" s="172"/>
      <c r="U2" s="173"/>
    </row>
    <row r="3" spans="1:22" ht="35.25" customHeight="1">
      <c r="B3" s="175"/>
      <c r="C3" s="175"/>
      <c r="D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E3" s="177"/>
      <c r="F3" s="178"/>
      <c r="G3" s="15"/>
      <c r="H3" s="179"/>
      <c r="I3" s="180"/>
      <c r="J3" s="180"/>
      <c r="K3" s="181"/>
      <c r="L3" s="179"/>
      <c r="M3" s="180"/>
      <c r="N3" s="180"/>
      <c r="O3" s="181"/>
      <c r="P3" s="182"/>
      <c r="Q3" s="183"/>
      <c r="R3" s="184"/>
      <c r="S3" s="182"/>
      <c r="T3" s="183"/>
      <c r="U3" s="184"/>
      <c r="V3" s="44"/>
    </row>
    <row r="4" spans="1:22" ht="35.25" customHeight="1">
      <c r="B4" s="16"/>
    </row>
    <row r="5" spans="1:22" ht="30" customHeight="1">
      <c r="A5" s="2"/>
      <c r="B5" s="171" t="s">
        <v>0</v>
      </c>
      <c r="C5" s="172"/>
      <c r="D5" s="172"/>
      <c r="E5" s="173"/>
      <c r="F5" s="171" t="s">
        <v>23</v>
      </c>
      <c r="G5" s="172"/>
      <c r="H5" s="172"/>
      <c r="I5" s="173"/>
      <c r="J5" s="171" t="s">
        <v>24</v>
      </c>
      <c r="K5" s="172"/>
      <c r="L5" s="172"/>
      <c r="M5" s="173"/>
      <c r="N5" s="171" t="s">
        <v>25</v>
      </c>
      <c r="O5" s="172"/>
      <c r="P5" s="172"/>
      <c r="Q5" s="173"/>
      <c r="R5" s="171" t="s">
        <v>3</v>
      </c>
      <c r="S5" s="172"/>
      <c r="T5" s="172"/>
      <c r="U5" s="173"/>
    </row>
    <row r="6" spans="1:22" ht="22.5" customHeight="1">
      <c r="A6" s="2"/>
      <c r="B6" s="17" t="s">
        <v>124</v>
      </c>
      <c r="C6" s="18" t="s">
        <v>1</v>
      </c>
      <c r="D6" s="174" t="s">
        <v>2</v>
      </c>
      <c r="E6" s="173"/>
      <c r="F6" s="17" t="s">
        <v>124</v>
      </c>
      <c r="G6" s="18" t="s">
        <v>1</v>
      </c>
      <c r="H6" s="174" t="s">
        <v>2</v>
      </c>
      <c r="I6" s="173"/>
      <c r="J6" s="17" t="s">
        <v>124</v>
      </c>
      <c r="K6" s="18" t="s">
        <v>1</v>
      </c>
      <c r="L6" s="174" t="s">
        <v>2</v>
      </c>
      <c r="M6" s="173"/>
      <c r="N6" s="17" t="s">
        <v>124</v>
      </c>
      <c r="O6" s="18" t="s">
        <v>1</v>
      </c>
      <c r="P6" s="174" t="s">
        <v>2</v>
      </c>
      <c r="Q6" s="173"/>
      <c r="R6" s="17" t="s">
        <v>124</v>
      </c>
      <c r="S6" s="18" t="s">
        <v>1</v>
      </c>
      <c r="T6" s="174" t="s">
        <v>2</v>
      </c>
      <c r="U6" s="173"/>
    </row>
    <row r="7" spans="1:22" ht="22.5" customHeight="1">
      <c r="A7" s="2"/>
      <c r="B7" s="19" t="s">
        <v>130</v>
      </c>
      <c r="C7" s="38">
        <f>宮崎市②!D34</f>
        <v>58576</v>
      </c>
      <c r="D7" s="168" t="str">
        <f>宮崎市①!E35</f>
        <v/>
      </c>
      <c r="E7" s="169">
        <f>+宮崎市①!F35</f>
        <v>0</v>
      </c>
      <c r="F7" s="19" t="s">
        <v>130</v>
      </c>
      <c r="G7" s="40">
        <f>+宮崎市①!J35</f>
        <v>4234</v>
      </c>
      <c r="H7" s="168" t="str">
        <f>+宮崎市①!K35</f>
        <v/>
      </c>
      <c r="I7" s="169">
        <f>+宮崎市①!L35</f>
        <v>0</v>
      </c>
      <c r="J7" s="19" t="s">
        <v>130</v>
      </c>
      <c r="K7" s="20">
        <f>宮崎市②!O34</f>
        <v>2243</v>
      </c>
      <c r="L7" s="168" t="str">
        <f>+宮崎市①!P35</f>
        <v/>
      </c>
      <c r="M7" s="169">
        <f>+宮崎市①!Q35</f>
        <v>0</v>
      </c>
      <c r="N7" s="19" t="s">
        <v>130</v>
      </c>
      <c r="O7" s="20">
        <f>宮崎市②!T34</f>
        <v>5751</v>
      </c>
      <c r="P7" s="168" t="str">
        <f>+宮崎市①!U35</f>
        <v/>
      </c>
      <c r="Q7" s="169">
        <f>+宮崎市①!V35</f>
        <v>0</v>
      </c>
      <c r="R7" s="19" t="s">
        <v>130</v>
      </c>
      <c r="S7" s="20">
        <f>宮崎市②!Y34</f>
        <v>2435</v>
      </c>
      <c r="T7" s="168" t="str">
        <f>+宮崎市①!Z35</f>
        <v/>
      </c>
      <c r="U7" s="169">
        <f>+宮崎市①!AA35</f>
        <v>0</v>
      </c>
    </row>
    <row r="8" spans="1:22" ht="22.5" customHeight="1">
      <c r="A8" s="2"/>
      <c r="B8" s="5" t="s">
        <v>131</v>
      </c>
      <c r="C8" s="39">
        <f>都城市!D34</f>
        <v>16075</v>
      </c>
      <c r="D8" s="162" t="str">
        <f>都城市!E34</f>
        <v/>
      </c>
      <c r="E8" s="163" t="str">
        <f>都城市!F34</f>
        <v/>
      </c>
      <c r="F8" s="5" t="s">
        <v>131</v>
      </c>
      <c r="G8" s="39">
        <f>+都城市!J34</f>
        <v>1529</v>
      </c>
      <c r="H8" s="162" t="str">
        <f>都城市!K34</f>
        <v/>
      </c>
      <c r="I8" s="163" t="str">
        <f>都城市!L34</f>
        <v/>
      </c>
      <c r="J8" s="5" t="s">
        <v>131</v>
      </c>
      <c r="K8" s="9">
        <f>都城市!O34</f>
        <v>2481</v>
      </c>
      <c r="L8" s="162" t="str">
        <f>都城市!P34</f>
        <v/>
      </c>
      <c r="M8" s="163" t="str">
        <f>都城市!Q34</f>
        <v/>
      </c>
      <c r="N8" s="5" t="s">
        <v>131</v>
      </c>
      <c r="O8" s="9">
        <f>都城市!T34</f>
        <v>3760</v>
      </c>
      <c r="P8" s="162" t="str">
        <f>都城市!U34</f>
        <v/>
      </c>
      <c r="Q8" s="163" t="str">
        <f>都城市!V34</f>
        <v/>
      </c>
      <c r="R8" s="5" t="s">
        <v>131</v>
      </c>
      <c r="S8" s="9">
        <f>都城市!Y34</f>
        <v>630</v>
      </c>
      <c r="T8" s="162" t="str">
        <f>都城市!Z34</f>
        <v/>
      </c>
      <c r="U8" s="163" t="str">
        <f>都城市!AA34</f>
        <v/>
      </c>
    </row>
    <row r="9" spans="1:22" ht="22.5" customHeight="1">
      <c r="A9" s="2"/>
      <c r="B9" s="5" t="s">
        <v>133</v>
      </c>
      <c r="C9" s="39">
        <f>日南・串間!D18</f>
        <v>9380</v>
      </c>
      <c r="D9" s="162" t="str">
        <f>+日南・串間!E18</f>
        <v/>
      </c>
      <c r="E9" s="163" t="str">
        <f>+日南・串間!F18</f>
        <v/>
      </c>
      <c r="F9" s="5" t="s">
        <v>133</v>
      </c>
      <c r="G9" s="41">
        <f>+日南・串間!J18</f>
        <v>533</v>
      </c>
      <c r="H9" s="162" t="str">
        <f>+日南・串間!K18</f>
        <v/>
      </c>
      <c r="I9" s="163" t="str">
        <f>+日南・串間!L18</f>
        <v/>
      </c>
      <c r="J9" s="5" t="s">
        <v>133</v>
      </c>
      <c r="K9" s="9">
        <f>日南・串間!O18</f>
        <v>162</v>
      </c>
      <c r="L9" s="162" t="str">
        <f>+日南・串間!P18</f>
        <v/>
      </c>
      <c r="M9" s="163" t="str">
        <f>+日南・串間!Q18</f>
        <v/>
      </c>
      <c r="N9" s="5" t="s">
        <v>133</v>
      </c>
      <c r="O9" s="9">
        <f>日南・串間!T18</f>
        <v>276</v>
      </c>
      <c r="P9" s="162" t="str">
        <f>+日南・串間!U18</f>
        <v/>
      </c>
      <c r="Q9" s="163" t="str">
        <f>+日南・串間!V18</f>
        <v/>
      </c>
      <c r="R9" s="5" t="s">
        <v>133</v>
      </c>
      <c r="S9" s="8">
        <f>日南・串間!Y18</f>
        <v>175</v>
      </c>
      <c r="T9" s="162" t="str">
        <f>+日南・串間!Z18</f>
        <v/>
      </c>
      <c r="U9" s="163" t="str">
        <f>+日南・串間!AA18</f>
        <v/>
      </c>
    </row>
    <row r="10" spans="1:22" ht="22.5" customHeight="1">
      <c r="A10" s="2"/>
      <c r="B10" s="5" t="s">
        <v>134</v>
      </c>
      <c r="C10" s="39">
        <f>日南・串間!D34</f>
        <v>2940</v>
      </c>
      <c r="D10" s="162" t="str">
        <f>日南・串間!E34</f>
        <v/>
      </c>
      <c r="E10" s="163" t="str">
        <f>日南・串間!F34</f>
        <v/>
      </c>
      <c r="F10" s="5" t="s">
        <v>134</v>
      </c>
      <c r="G10" s="39">
        <f>+日南・串間!J34</f>
        <v>119</v>
      </c>
      <c r="H10" s="162" t="str">
        <f>日南・串間!K34</f>
        <v/>
      </c>
      <c r="I10" s="163" t="str">
        <f>日南・串間!L34</f>
        <v/>
      </c>
      <c r="J10" s="5" t="s">
        <v>134</v>
      </c>
      <c r="K10" s="9">
        <f>日南・串間!O34</f>
        <v>35</v>
      </c>
      <c r="L10" s="162" t="str">
        <f>日南・串間!P34</f>
        <v/>
      </c>
      <c r="M10" s="163" t="str">
        <f>日南・串間!Q34</f>
        <v/>
      </c>
      <c r="N10" s="5" t="s">
        <v>134</v>
      </c>
      <c r="O10" s="9">
        <f>日南・串間!T34</f>
        <v>149</v>
      </c>
      <c r="P10" s="162" t="str">
        <f>日南・串間!U34</f>
        <v/>
      </c>
      <c r="Q10" s="163" t="str">
        <f>日南・串間!V34</f>
        <v/>
      </c>
      <c r="R10" s="5" t="s">
        <v>134</v>
      </c>
      <c r="S10" s="8">
        <f>日南・串間!Y34</f>
        <v>50</v>
      </c>
      <c r="T10" s="162" t="str">
        <f>日南・串間!Z34</f>
        <v/>
      </c>
      <c r="U10" s="163" t="str">
        <f>日南・串間!AA34</f>
        <v/>
      </c>
    </row>
    <row r="11" spans="1:22" ht="22.5" customHeight="1">
      <c r="A11" s="2"/>
      <c r="B11" s="5" t="s">
        <v>132</v>
      </c>
      <c r="C11" s="39">
        <f>+延岡市!D35</f>
        <v>4395</v>
      </c>
      <c r="D11" s="162" t="str">
        <f>+延岡市!E35</f>
        <v/>
      </c>
      <c r="E11" s="163" t="str">
        <f>+延岡市!F35</f>
        <v/>
      </c>
      <c r="F11" s="5" t="s">
        <v>132</v>
      </c>
      <c r="G11" s="39">
        <f>+延岡市!J35</f>
        <v>1952</v>
      </c>
      <c r="H11" s="162" t="str">
        <f>+延岡市!K35</f>
        <v/>
      </c>
      <c r="I11" s="163">
        <f>+延岡市!J35</f>
        <v>1952</v>
      </c>
      <c r="J11" s="5" t="s">
        <v>132</v>
      </c>
      <c r="K11" s="9">
        <f>+延岡市!O35</f>
        <v>5453</v>
      </c>
      <c r="L11" s="162" t="str">
        <f>+延岡市!P35</f>
        <v/>
      </c>
      <c r="M11" s="163" t="str">
        <f>+延岡市!N35</f>
        <v>EOF</v>
      </c>
      <c r="N11" s="5" t="s">
        <v>132</v>
      </c>
      <c r="O11" s="9">
        <f>+延岡市!T35</f>
        <v>2527</v>
      </c>
      <c r="P11" s="162" t="str">
        <f>+延岡市!U35</f>
        <v/>
      </c>
      <c r="Q11" s="163" t="str">
        <f>+延岡市!R35</f>
        <v>合　計</v>
      </c>
      <c r="R11" s="5" t="s">
        <v>132</v>
      </c>
      <c r="S11" s="161">
        <f>+延岡市!Y35</f>
        <v>395</v>
      </c>
      <c r="T11" s="162" t="str">
        <f>+延岡市!Z35</f>
        <v/>
      </c>
      <c r="U11" s="163" t="str">
        <f>+延岡市!V35</f>
        <v/>
      </c>
    </row>
    <row r="12" spans="1:22" ht="22.5" customHeight="1">
      <c r="A12" s="2"/>
      <c r="B12" s="5" t="s">
        <v>135</v>
      </c>
      <c r="C12" s="39">
        <f>+'日向市 ･東臼杵･西臼杵郡'!D13</f>
        <v>5275</v>
      </c>
      <c r="D12" s="162" t="str">
        <f>'日向市 ･東臼杵･西臼杵郡'!E13</f>
        <v/>
      </c>
      <c r="E12" s="163">
        <f>'日向市 ･東臼杵･西臼杵郡'!F13</f>
        <v>0</v>
      </c>
      <c r="F12" s="5" t="s">
        <v>135</v>
      </c>
      <c r="G12" s="39">
        <f>+'日向市 ･東臼杵･西臼杵郡'!J13</f>
        <v>636</v>
      </c>
      <c r="H12" s="162" t="str">
        <f>'日向市 ･東臼杵･西臼杵郡'!K13</f>
        <v/>
      </c>
      <c r="I12" s="163">
        <f>'日向市 ･東臼杵･西臼杵郡'!L13</f>
        <v>0</v>
      </c>
      <c r="J12" s="5" t="s">
        <v>135</v>
      </c>
      <c r="K12" s="9">
        <f>+'日向市 ･東臼杵･西臼杵郡'!O13</f>
        <v>1428</v>
      </c>
      <c r="L12" s="162" t="str">
        <f>'日向市 ･東臼杵･西臼杵郡'!P13</f>
        <v/>
      </c>
      <c r="M12" s="163">
        <f>'日向市 ･東臼杵･西臼杵郡'!Q13</f>
        <v>0</v>
      </c>
      <c r="N12" s="5" t="s">
        <v>135</v>
      </c>
      <c r="O12" s="9">
        <f>+'日向市 ･東臼杵･西臼杵郡'!T13</f>
        <v>809</v>
      </c>
      <c r="P12" s="162" t="str">
        <f>'日向市 ･東臼杵･西臼杵郡'!U13</f>
        <v/>
      </c>
      <c r="Q12" s="163">
        <f>'日向市 ･東臼杵･西臼杵郡'!V13</f>
        <v>0</v>
      </c>
      <c r="R12" s="5" t="s">
        <v>135</v>
      </c>
      <c r="S12" s="8">
        <f>+'日向市 ･東臼杵･西臼杵郡'!Y13</f>
        <v>210</v>
      </c>
      <c r="T12" s="162" t="str">
        <f>'日向市 ･東臼杵･西臼杵郡'!Z13</f>
        <v/>
      </c>
      <c r="U12" s="163">
        <f>'日向市 ･東臼杵･西臼杵郡'!AA13</f>
        <v>0</v>
      </c>
    </row>
    <row r="13" spans="1:22" ht="22.5" customHeight="1">
      <c r="A13" s="2"/>
      <c r="B13" s="5" t="s">
        <v>136</v>
      </c>
      <c r="C13" s="39">
        <f>+'日向市 ･東臼杵･西臼杵郡'!D25</f>
        <v>2275</v>
      </c>
      <c r="D13" s="162" t="str">
        <f>+'日向市 ･東臼杵･西臼杵郡'!E25</f>
        <v/>
      </c>
      <c r="E13" s="163">
        <f>+'日向市 ･東臼杵･西臼杵郡'!F25</f>
        <v>0</v>
      </c>
      <c r="F13" s="5" t="s">
        <v>136</v>
      </c>
      <c r="G13" s="39">
        <f>+'日向市 ･東臼杵･西臼杵郡'!J25</f>
        <v>191</v>
      </c>
      <c r="H13" s="162" t="str">
        <f>+'日向市 ･東臼杵･西臼杵郡'!K25</f>
        <v/>
      </c>
      <c r="I13" s="163">
        <f>+'日向市 ･東臼杵･西臼杵郡'!L25</f>
        <v>0</v>
      </c>
      <c r="J13" s="5" t="s">
        <v>136</v>
      </c>
      <c r="K13" s="9">
        <f>+'日向市 ･東臼杵･西臼杵郡'!O25</f>
        <v>57</v>
      </c>
      <c r="L13" s="162" t="str">
        <f>+'日向市 ･東臼杵･西臼杵郡'!P25</f>
        <v/>
      </c>
      <c r="M13" s="163">
        <f>+'日向市 ･東臼杵･西臼杵郡'!Q25</f>
        <v>0</v>
      </c>
      <c r="N13" s="5" t="s">
        <v>136</v>
      </c>
      <c r="O13" s="9">
        <f>+'日向市 ･東臼杵･西臼杵郡'!T25</f>
        <v>193</v>
      </c>
      <c r="P13" s="162" t="str">
        <f>+'日向市 ･東臼杵･西臼杵郡'!U25</f>
        <v/>
      </c>
      <c r="Q13" s="163">
        <f>+'日向市 ･東臼杵･西臼杵郡'!V25</f>
        <v>0</v>
      </c>
      <c r="R13" s="5" t="s">
        <v>136</v>
      </c>
      <c r="S13" s="8">
        <f>+'日向市 ･東臼杵･西臼杵郡'!Y25</f>
        <v>55</v>
      </c>
      <c r="T13" s="162" t="str">
        <f>+'日向市 ･東臼杵･西臼杵郡'!Z25</f>
        <v/>
      </c>
      <c r="U13" s="163">
        <f>+'日向市 ･東臼杵･西臼杵郡'!AA25</f>
        <v>0</v>
      </c>
    </row>
    <row r="14" spans="1:22" ht="22.5" customHeight="1">
      <c r="A14" s="2"/>
      <c r="B14" s="5" t="s">
        <v>137</v>
      </c>
      <c r="C14" s="39">
        <f>+'日向市 ･東臼杵･西臼杵郡'!D34</f>
        <v>2830</v>
      </c>
      <c r="D14" s="162" t="str">
        <f>+'日向市 ･東臼杵･西臼杵郡'!E34</f>
        <v/>
      </c>
      <c r="E14" s="163">
        <f>+'日向市 ･東臼杵･西臼杵郡'!F34</f>
        <v>0</v>
      </c>
      <c r="F14" s="5" t="s">
        <v>137</v>
      </c>
      <c r="G14" s="39">
        <f>+'日向市 ･東臼杵･西臼杵郡'!J34</f>
        <v>98</v>
      </c>
      <c r="H14" s="162" t="str">
        <f>+'日向市 ･東臼杵･西臼杵郡'!K34</f>
        <v/>
      </c>
      <c r="I14" s="163">
        <f>+'日向市 ･東臼杵･西臼杵郡'!L34</f>
        <v>0</v>
      </c>
      <c r="J14" s="5" t="s">
        <v>137</v>
      </c>
      <c r="K14" s="9">
        <f>+'日向市 ･東臼杵･西臼杵郡'!O34</f>
        <v>52</v>
      </c>
      <c r="L14" s="162" t="str">
        <f>+'日向市 ･東臼杵･西臼杵郡'!P34</f>
        <v/>
      </c>
      <c r="M14" s="163">
        <f>+'日向市 ･東臼杵･西臼杵郡'!Q34</f>
        <v>0</v>
      </c>
      <c r="N14" s="5" t="s">
        <v>137</v>
      </c>
      <c r="O14" s="9">
        <f>+'日向市 ･東臼杵･西臼杵郡'!T34</f>
        <v>211</v>
      </c>
      <c r="P14" s="162" t="str">
        <f>+'日向市 ･東臼杵･西臼杵郡'!U34</f>
        <v/>
      </c>
      <c r="Q14" s="163">
        <f>+'日向市 ･東臼杵･西臼杵郡'!V34</f>
        <v>0</v>
      </c>
      <c r="R14" s="5" t="s">
        <v>137</v>
      </c>
      <c r="S14" s="8">
        <f>+'日向市 ･東臼杵･西臼杵郡'!Y34</f>
        <v>45</v>
      </c>
      <c r="T14" s="162" t="str">
        <f>+'日向市 ･東臼杵･西臼杵郡'!Z34</f>
        <v/>
      </c>
      <c r="U14" s="163">
        <f>+'日向市 ･東臼杵･西臼杵郡'!AA34</f>
        <v>0</v>
      </c>
    </row>
    <row r="15" spans="1:22" ht="22.5" customHeight="1">
      <c r="A15" s="2"/>
      <c r="B15" s="5" t="s">
        <v>138</v>
      </c>
      <c r="C15" s="39">
        <f>小林・えびの!D17</f>
        <v>5590</v>
      </c>
      <c r="D15" s="162" t="str">
        <f>小林・えびの!E17</f>
        <v/>
      </c>
      <c r="E15" s="163" t="str">
        <f>小林・えびの!F17</f>
        <v/>
      </c>
      <c r="F15" s="5" t="s">
        <v>138</v>
      </c>
      <c r="G15" s="39">
        <f>小林・えびの!J17</f>
        <v>297</v>
      </c>
      <c r="H15" s="162" t="str">
        <f>小林・えびの!K17</f>
        <v/>
      </c>
      <c r="I15" s="163" t="str">
        <f>小林・えびの!L17</f>
        <v/>
      </c>
      <c r="J15" s="5" t="s">
        <v>138</v>
      </c>
      <c r="K15" s="9">
        <f>小林・えびの!O17</f>
        <v>99</v>
      </c>
      <c r="L15" s="162" t="str">
        <f>小林・えびの!P17</f>
        <v/>
      </c>
      <c r="M15" s="163" t="str">
        <f>小林・えびの!Q17</f>
        <v/>
      </c>
      <c r="N15" s="5" t="s">
        <v>138</v>
      </c>
      <c r="O15" s="9">
        <f>小林・えびの!T17</f>
        <v>647</v>
      </c>
      <c r="P15" s="162" t="str">
        <f>小林・えびの!U17</f>
        <v/>
      </c>
      <c r="Q15" s="163" t="str">
        <f>小林・えびの!V17</f>
        <v/>
      </c>
      <c r="R15" s="5" t="s">
        <v>138</v>
      </c>
      <c r="S15" s="8">
        <f>小林・えびの!Y17</f>
        <v>135</v>
      </c>
      <c r="T15" s="162" t="str">
        <f>小林・えびの!Z17</f>
        <v/>
      </c>
      <c r="U15" s="163" t="str">
        <f>小林・えびの!AA17</f>
        <v/>
      </c>
    </row>
    <row r="16" spans="1:22" ht="22.5" customHeight="1">
      <c r="A16" s="2"/>
      <c r="B16" s="5" t="s">
        <v>139</v>
      </c>
      <c r="C16" s="39">
        <f>小林・えびの!D33</f>
        <v>2880</v>
      </c>
      <c r="D16" s="162" t="str">
        <f>小林・えびの!E33</f>
        <v/>
      </c>
      <c r="E16" s="163" t="str">
        <f>小林・えびの!F33</f>
        <v/>
      </c>
      <c r="F16" s="5" t="s">
        <v>139</v>
      </c>
      <c r="G16" s="43">
        <f>小林・えびの!J33</f>
        <v>146</v>
      </c>
      <c r="H16" s="162" t="str">
        <f>小林・えびの!K33</f>
        <v/>
      </c>
      <c r="I16" s="163" t="str">
        <f>小林・えびの!L33</f>
        <v/>
      </c>
      <c r="J16" s="5" t="s">
        <v>139</v>
      </c>
      <c r="K16" s="9">
        <f>小林・えびの!O33</f>
        <v>52</v>
      </c>
      <c r="L16" s="162" t="str">
        <f>小林・えびの!P33</f>
        <v/>
      </c>
      <c r="M16" s="163" t="str">
        <f>小林・えびの!Q33</f>
        <v/>
      </c>
      <c r="N16" s="5" t="s">
        <v>139</v>
      </c>
      <c r="O16" s="9">
        <f>小林・えびの!T33</f>
        <v>162</v>
      </c>
      <c r="P16" s="162" t="str">
        <f>小林・えびの!U33</f>
        <v/>
      </c>
      <c r="Q16" s="163" t="str">
        <f>小林・えびの!V33</f>
        <v/>
      </c>
      <c r="R16" s="5" t="s">
        <v>139</v>
      </c>
      <c r="S16" s="8">
        <f>小林・えびの!Y33</f>
        <v>45</v>
      </c>
      <c r="T16" s="162" t="str">
        <f>小林・えびの!Z33</f>
        <v/>
      </c>
      <c r="U16" s="163" t="str">
        <f>小林・えびの!AA33</f>
        <v/>
      </c>
    </row>
    <row r="17" spans="1:21" ht="22.5" customHeight="1">
      <c r="A17" s="2"/>
      <c r="B17" s="5" t="s">
        <v>140</v>
      </c>
      <c r="C17" s="39">
        <f>+西都・児湯!D18</f>
        <v>6380</v>
      </c>
      <c r="D17" s="162" t="str">
        <f>+西都・児湯!E18</f>
        <v/>
      </c>
      <c r="E17" s="163" t="str">
        <f>+西都・児湯!F18</f>
        <v/>
      </c>
      <c r="F17" s="5" t="s">
        <v>140</v>
      </c>
      <c r="G17" s="39">
        <f>+西都・児湯!J18</f>
        <v>117</v>
      </c>
      <c r="H17" s="162" t="str">
        <f>+西都・児湯!K18</f>
        <v/>
      </c>
      <c r="I17" s="163" t="str">
        <f>+西都・児湯!L18</f>
        <v/>
      </c>
      <c r="J17" s="5" t="s">
        <v>140</v>
      </c>
      <c r="K17" s="9">
        <f>+西都・児湯!O18</f>
        <v>81</v>
      </c>
      <c r="L17" s="162" t="str">
        <f>+西都・児湯!P18</f>
        <v/>
      </c>
      <c r="M17" s="163" t="str">
        <f>+西都・児湯!Q18</f>
        <v/>
      </c>
      <c r="N17" s="5" t="s">
        <v>140</v>
      </c>
      <c r="O17" s="9">
        <f>+西都・児湯!T18</f>
        <v>270</v>
      </c>
      <c r="P17" s="162" t="str">
        <f>+西都・児湯!U18</f>
        <v/>
      </c>
      <c r="Q17" s="163" t="str">
        <f>+西都・児湯!V18</f>
        <v/>
      </c>
      <c r="R17" s="5" t="s">
        <v>140</v>
      </c>
      <c r="S17" s="8">
        <f>+西都・児湯!Y18</f>
        <v>70</v>
      </c>
      <c r="T17" s="162" t="str">
        <f>+西都・児湯!Z18</f>
        <v/>
      </c>
      <c r="U17" s="163" t="str">
        <f>+西都・児湯!AA18</f>
        <v/>
      </c>
    </row>
    <row r="18" spans="1:21" ht="22.5" customHeight="1">
      <c r="A18" s="2"/>
      <c r="B18" s="5" t="s">
        <v>141</v>
      </c>
      <c r="C18" s="39">
        <f>西都・児湯!D35</f>
        <v>12015</v>
      </c>
      <c r="D18" s="162" t="str">
        <f>西都・児湯!E35</f>
        <v/>
      </c>
      <c r="E18" s="163" t="str">
        <f>西都・児湯!F35</f>
        <v/>
      </c>
      <c r="F18" s="5" t="s">
        <v>141</v>
      </c>
      <c r="G18" s="39">
        <f>西都・児湯!J35</f>
        <v>354</v>
      </c>
      <c r="H18" s="162" t="str">
        <f>西都・児湯!K35</f>
        <v/>
      </c>
      <c r="I18" s="163" t="str">
        <f>西都・児湯!L35</f>
        <v/>
      </c>
      <c r="J18" s="5" t="s">
        <v>141</v>
      </c>
      <c r="K18" s="9">
        <f>西都・児湯!O35</f>
        <v>140</v>
      </c>
      <c r="L18" s="162" t="str">
        <f>西都・児湯!P35</f>
        <v/>
      </c>
      <c r="M18" s="163" t="str">
        <f>西都・児湯!Q35</f>
        <v/>
      </c>
      <c r="N18" s="5" t="s">
        <v>141</v>
      </c>
      <c r="O18" s="9">
        <f>西都・児湯!T35</f>
        <v>544</v>
      </c>
      <c r="P18" s="162" t="str">
        <f>西都・児湯!U35</f>
        <v/>
      </c>
      <c r="Q18" s="163" t="str">
        <f>西都・児湯!V35</f>
        <v/>
      </c>
      <c r="R18" s="5" t="s">
        <v>141</v>
      </c>
      <c r="S18" s="8">
        <f>西都・児湯!Y35</f>
        <v>225</v>
      </c>
      <c r="T18" s="162" t="str">
        <f>西都・児湯!Z35</f>
        <v/>
      </c>
      <c r="U18" s="163" t="str">
        <f>西都・児湯!AA35</f>
        <v/>
      </c>
    </row>
    <row r="19" spans="1:21" ht="22.5" customHeight="1">
      <c r="A19" s="2"/>
      <c r="B19" s="5" t="s">
        <v>142</v>
      </c>
      <c r="C19" s="39">
        <f>+'北諸･西諸・東諸県郡 '!D12</f>
        <v>2525</v>
      </c>
      <c r="D19" s="162" t="str">
        <f>+'北諸･西諸・東諸県郡 '!E12</f>
        <v/>
      </c>
      <c r="E19" s="163">
        <f>+'北諸･西諸・東諸県郡 '!F12</f>
        <v>0</v>
      </c>
      <c r="F19" s="5" t="s">
        <v>142</v>
      </c>
      <c r="G19" s="42">
        <f>+'北諸･西諸・東諸県郡 '!J12</f>
        <v>170</v>
      </c>
      <c r="H19" s="162" t="str">
        <f>+'北諸･西諸・東諸県郡 '!K12</f>
        <v/>
      </c>
      <c r="I19" s="163">
        <f>+'北諸･西諸・東諸県郡 '!L12</f>
        <v>0</v>
      </c>
      <c r="J19" s="5" t="s">
        <v>142</v>
      </c>
      <c r="K19" s="9">
        <f>+'北諸･西諸・東諸県郡 '!O12</f>
        <v>37</v>
      </c>
      <c r="L19" s="162" t="str">
        <f>+'北諸･西諸・東諸県郡 '!P12</f>
        <v/>
      </c>
      <c r="M19" s="163">
        <f>+'北諸･西諸・東諸県郡 '!Q12</f>
        <v>0</v>
      </c>
      <c r="N19" s="5" t="s">
        <v>142</v>
      </c>
      <c r="O19" s="9">
        <f>+'北諸･西諸・東諸県郡 '!T12</f>
        <v>570</v>
      </c>
      <c r="P19" s="162" t="str">
        <f>+'北諸･西諸・東諸県郡 '!U12</f>
        <v/>
      </c>
      <c r="Q19" s="163">
        <f>+'北諸･西諸・東諸県郡 '!V12</f>
        <v>0</v>
      </c>
      <c r="R19" s="5" t="s">
        <v>142</v>
      </c>
      <c r="S19" s="8">
        <f>+'北諸･西諸・東諸県郡 '!Y12</f>
        <v>65</v>
      </c>
      <c r="T19" s="162" t="str">
        <f>+'北諸･西諸・東諸県郡 '!Z12</f>
        <v/>
      </c>
      <c r="U19" s="163">
        <f>+'北諸･西諸・東諸県郡 '!AA12</f>
        <v>0</v>
      </c>
    </row>
    <row r="20" spans="1:21" ht="22.5" customHeight="1">
      <c r="A20" s="2"/>
      <c r="B20" s="5" t="s">
        <v>143</v>
      </c>
      <c r="C20" s="39">
        <f>+'北諸･西諸・東諸県郡 '!D22</f>
        <v>1250</v>
      </c>
      <c r="D20" s="162" t="str">
        <f>+'北諸･西諸・東諸県郡 '!E22</f>
        <v/>
      </c>
      <c r="E20" s="163">
        <f>+'北諸･西諸・東諸県郡 '!F22</f>
        <v>0</v>
      </c>
      <c r="F20" s="5" t="s">
        <v>143</v>
      </c>
      <c r="G20" s="39">
        <f>+'北諸･西諸・東諸県郡 '!J22</f>
        <v>41</v>
      </c>
      <c r="H20" s="162" t="str">
        <f>+'北諸･西諸・東諸県郡 '!K22</f>
        <v/>
      </c>
      <c r="I20" s="163">
        <f>+'北諸･西諸・東諸県郡 '!L22</f>
        <v>0</v>
      </c>
      <c r="J20" s="5" t="s">
        <v>143</v>
      </c>
      <c r="K20" s="9">
        <f>+'北諸･西諸・東諸県郡 '!O22</f>
        <v>11</v>
      </c>
      <c r="L20" s="162" t="str">
        <f>+'北諸･西諸・東諸県郡 '!P22</f>
        <v/>
      </c>
      <c r="M20" s="163">
        <f>+'北諸･西諸・東諸県郡 '!Q22</f>
        <v>0</v>
      </c>
      <c r="N20" s="5" t="s">
        <v>143</v>
      </c>
      <c r="O20" s="9">
        <f>+'北諸･西諸・東諸県郡 '!T22</f>
        <v>60</v>
      </c>
      <c r="P20" s="162" t="str">
        <f>+'北諸･西諸・東諸県郡 '!U22</f>
        <v/>
      </c>
      <c r="Q20" s="163">
        <f>+'北諸･西諸・東諸県郡 '!V22</f>
        <v>0</v>
      </c>
      <c r="R20" s="5" t="s">
        <v>143</v>
      </c>
      <c r="S20" s="8">
        <f>+'北諸･西諸・東諸県郡 '!Y22</f>
        <v>25</v>
      </c>
      <c r="T20" s="162" t="str">
        <f>+'北諸･西諸・東諸県郡 '!Z22</f>
        <v/>
      </c>
      <c r="U20" s="163">
        <f>+'北諸･西諸・東諸県郡 '!AA22</f>
        <v>0</v>
      </c>
    </row>
    <row r="21" spans="1:21" ht="22.5" customHeight="1">
      <c r="A21" s="2"/>
      <c r="B21" s="5" t="s">
        <v>144</v>
      </c>
      <c r="C21" s="39">
        <f>+'北諸･西諸・東諸県郡 '!D33</f>
        <v>4270</v>
      </c>
      <c r="D21" s="162" t="str">
        <f>+'北諸･西諸・東諸県郡 '!E33</f>
        <v/>
      </c>
      <c r="E21" s="163">
        <f>+'北諸･西諸・東諸県郡 '!F33</f>
        <v>0</v>
      </c>
      <c r="F21" s="5" t="s">
        <v>144</v>
      </c>
      <c r="G21" s="39">
        <f>+'北諸･西諸・東諸県郡 '!J33</f>
        <v>117</v>
      </c>
      <c r="H21" s="162" t="str">
        <f>+'北諸･西諸・東諸県郡 '!K33</f>
        <v/>
      </c>
      <c r="I21" s="163">
        <f>+'北諸･西諸・東諸県郡 '!L33</f>
        <v>0</v>
      </c>
      <c r="J21" s="5" t="s">
        <v>144</v>
      </c>
      <c r="K21" s="9">
        <f>+'北諸･西諸・東諸県郡 '!O33</f>
        <v>48</v>
      </c>
      <c r="L21" s="162" t="str">
        <f>+'北諸･西諸・東諸県郡 '!P33</f>
        <v/>
      </c>
      <c r="M21" s="163">
        <f>+'北諸･西諸・東諸県郡 '!Q33</f>
        <v>0</v>
      </c>
      <c r="N21" s="5" t="s">
        <v>144</v>
      </c>
      <c r="O21" s="9">
        <f>+'北諸･西諸・東諸県郡 '!T33</f>
        <v>100</v>
      </c>
      <c r="P21" s="162" t="str">
        <f>+'北諸･西諸・東諸県郡 '!U33</f>
        <v/>
      </c>
      <c r="Q21" s="163">
        <f>+'北諸･西諸・東諸県郡 '!V33</f>
        <v>0</v>
      </c>
      <c r="R21" s="5" t="s">
        <v>144</v>
      </c>
      <c r="S21" s="8">
        <f>+'北諸･西諸・東諸県郡 '!Y33</f>
        <v>55</v>
      </c>
      <c r="T21" s="162" t="str">
        <f>+'北諸･西諸・東諸県郡 '!Z33</f>
        <v/>
      </c>
      <c r="U21" s="163">
        <f>+'北諸･西諸・東諸県郡 '!AA33</f>
        <v>0</v>
      </c>
    </row>
    <row r="22" spans="1:21" ht="22.5" customHeight="1">
      <c r="A22" s="2"/>
      <c r="B22" s="5"/>
      <c r="C22" s="9"/>
      <c r="D22" s="162"/>
      <c r="E22" s="163"/>
      <c r="F22" s="5"/>
      <c r="G22" s="9"/>
      <c r="H22" s="162"/>
      <c r="I22" s="163"/>
      <c r="J22" s="12"/>
      <c r="K22" s="9"/>
      <c r="L22" s="162"/>
      <c r="M22" s="163"/>
      <c r="N22" s="12"/>
      <c r="O22" s="9"/>
      <c r="P22" s="162"/>
      <c r="Q22" s="163"/>
      <c r="R22" s="7"/>
      <c r="S22" s="8"/>
      <c r="T22" s="162"/>
      <c r="U22" s="163"/>
    </row>
    <row r="23" spans="1:21" ht="22.35" customHeight="1">
      <c r="A23" s="2"/>
      <c r="B23" s="5"/>
      <c r="C23" s="9"/>
      <c r="D23" s="162"/>
      <c r="E23" s="163"/>
      <c r="F23" s="5"/>
      <c r="G23" s="9"/>
      <c r="H23" s="162"/>
      <c r="I23" s="163"/>
      <c r="J23" s="12"/>
      <c r="K23" s="9"/>
      <c r="L23" s="162"/>
      <c r="M23" s="163"/>
      <c r="N23" s="12"/>
      <c r="O23" s="9"/>
      <c r="P23" s="162"/>
      <c r="Q23" s="163"/>
      <c r="R23" s="7"/>
      <c r="S23" s="8"/>
      <c r="T23" s="162"/>
      <c r="U23" s="163"/>
    </row>
    <row r="24" spans="1:21" ht="22.35" customHeight="1">
      <c r="B24" s="5"/>
      <c r="C24" s="9"/>
      <c r="D24" s="162"/>
      <c r="E24" s="163"/>
      <c r="F24" s="12"/>
      <c r="G24" s="21"/>
      <c r="H24" s="162"/>
      <c r="I24" s="163"/>
      <c r="J24" s="12"/>
      <c r="K24" s="9"/>
      <c r="L24" s="162"/>
      <c r="M24" s="163"/>
      <c r="N24" s="12"/>
      <c r="O24" s="9"/>
      <c r="P24" s="162"/>
      <c r="Q24" s="163"/>
      <c r="R24" s="7"/>
      <c r="S24" s="8"/>
      <c r="T24" s="162"/>
      <c r="U24" s="163"/>
    </row>
    <row r="25" spans="1:21" ht="22.35" customHeight="1">
      <c r="A25" s="2"/>
      <c r="B25" s="5"/>
      <c r="C25" s="9"/>
      <c r="D25" s="162"/>
      <c r="E25" s="163"/>
      <c r="F25" s="12"/>
      <c r="G25" s="21"/>
      <c r="H25" s="162"/>
      <c r="I25" s="163"/>
      <c r="J25" s="12"/>
      <c r="K25" s="9"/>
      <c r="L25" s="162"/>
      <c r="M25" s="163"/>
      <c r="N25" s="12"/>
      <c r="O25" s="9"/>
      <c r="P25" s="162"/>
      <c r="Q25" s="163"/>
      <c r="R25" s="12"/>
      <c r="S25" s="8"/>
      <c r="T25" s="162"/>
      <c r="U25" s="163"/>
    </row>
    <row r="26" spans="1:21" ht="22.35" customHeight="1">
      <c r="A26" s="2"/>
      <c r="B26" s="5"/>
      <c r="C26" s="6"/>
      <c r="D26" s="162"/>
      <c r="E26" s="163"/>
      <c r="F26" s="12"/>
      <c r="G26" s="21"/>
      <c r="H26" s="162"/>
      <c r="I26" s="163"/>
      <c r="J26" s="12"/>
      <c r="K26" s="9"/>
      <c r="L26" s="162"/>
      <c r="M26" s="163"/>
      <c r="N26" s="12"/>
      <c r="O26" s="9"/>
      <c r="P26" s="162"/>
      <c r="Q26" s="163"/>
      <c r="R26" s="12"/>
      <c r="S26" s="8"/>
      <c r="T26" s="162"/>
      <c r="U26" s="163"/>
    </row>
    <row r="27" spans="1:21" ht="22.35" customHeight="1" thickBot="1">
      <c r="A27" s="2"/>
      <c r="B27" s="34" t="s">
        <v>26</v>
      </c>
      <c r="C27" s="35">
        <f>+SUM(C7:C21)</f>
        <v>136656</v>
      </c>
      <c r="D27" s="166" t="str">
        <f>+IF(SUM(D7:D21),SUM(D7:D21),"")</f>
        <v/>
      </c>
      <c r="E27" s="167">
        <f>+SUM(E7:E21)</f>
        <v>0</v>
      </c>
      <c r="F27" s="34" t="s">
        <v>26</v>
      </c>
      <c r="G27" s="36">
        <f>+SUM(G7:G21)</f>
        <v>10534</v>
      </c>
      <c r="H27" s="166" t="str">
        <f>+IF(SUM(H7:H21),SUM(H7:H21),"")</f>
        <v/>
      </c>
      <c r="I27" s="167">
        <f>+SUM(I7:I21)</f>
        <v>1952</v>
      </c>
      <c r="J27" s="34" t="s">
        <v>26</v>
      </c>
      <c r="K27" s="36">
        <f>+SUM(K7:K21)</f>
        <v>12379</v>
      </c>
      <c r="L27" s="166" t="str">
        <f>+IF(SUM(L7:L21),SUM(L7:L21),"")</f>
        <v/>
      </c>
      <c r="M27" s="167">
        <f>+SUM(M7:M21)</f>
        <v>0</v>
      </c>
      <c r="N27" s="34" t="s">
        <v>26</v>
      </c>
      <c r="O27" s="36">
        <f>+SUM(O7:O21)</f>
        <v>16029</v>
      </c>
      <c r="P27" s="166" t="str">
        <f>+IF(SUM(P7:P21),SUM(P7:P21),"")</f>
        <v/>
      </c>
      <c r="Q27" s="167">
        <f>+SUM(Q7:Q21)</f>
        <v>0</v>
      </c>
      <c r="R27" s="34" t="s">
        <v>26</v>
      </c>
      <c r="S27" s="35">
        <f>+SUM(S7:S21)</f>
        <v>4615</v>
      </c>
      <c r="T27" s="166" t="str">
        <f>+IF(SUM(T7:T21),SUM(T7:T21),"")</f>
        <v/>
      </c>
      <c r="U27" s="167">
        <f>+SUM(U7:U21)</f>
        <v>0</v>
      </c>
    </row>
    <row r="28" spans="1:21" ht="22.35" customHeight="1" thickTop="1">
      <c r="A28" s="2"/>
      <c r="B28" s="22"/>
      <c r="C28" s="23"/>
      <c r="D28" s="47"/>
      <c r="E28" s="48"/>
      <c r="F28" s="23"/>
      <c r="G28" s="24"/>
      <c r="H28" s="25"/>
      <c r="I28" s="23"/>
      <c r="J28" s="23"/>
      <c r="K28" s="24"/>
      <c r="L28" s="25"/>
      <c r="M28" s="23"/>
      <c r="N28" s="23"/>
      <c r="O28" s="24"/>
      <c r="P28" s="25"/>
      <c r="Q28" s="26"/>
      <c r="R28" s="11" t="s">
        <v>126</v>
      </c>
      <c r="S28" s="27">
        <f>+SUM(C27,G27,K27,O27,S27)</f>
        <v>180213</v>
      </c>
      <c r="T28" s="164" t="str">
        <f>+IF(SUM(D27,H27,L27,P27,T27),SUM(D27,H27,L27,P27,T27),"")</f>
        <v/>
      </c>
      <c r="U28" s="165">
        <f>+SUM(E27,I27,M27,Q27,U27)</f>
        <v>1952</v>
      </c>
    </row>
    <row r="29" spans="1:21" ht="18" customHeight="1">
      <c r="B29" s="4"/>
    </row>
    <row r="30" spans="1:21" ht="18" customHeight="1"/>
    <row r="31" spans="1:21" ht="18" customHeight="1"/>
    <row r="32" spans="1:21" ht="18" customHeight="1"/>
  </sheetData>
  <dataConsolidate/>
  <mergeCells count="128">
    <mergeCell ref="B2:C2"/>
    <mergeCell ref="D2:F2"/>
    <mergeCell ref="H2:K2"/>
    <mergeCell ref="L2:O2"/>
    <mergeCell ref="P2:R2"/>
    <mergeCell ref="S2:U2"/>
    <mergeCell ref="D6:E6"/>
    <mergeCell ref="H6:I6"/>
    <mergeCell ref="L6:M6"/>
    <mergeCell ref="P6:Q6"/>
    <mergeCell ref="T6:U6"/>
    <mergeCell ref="B3:C3"/>
    <mergeCell ref="D3:F3"/>
    <mergeCell ref="H3:K3"/>
    <mergeCell ref="L3:O3"/>
    <mergeCell ref="P3:R3"/>
    <mergeCell ref="S3:U3"/>
    <mergeCell ref="B5:E5"/>
    <mergeCell ref="F5:I5"/>
    <mergeCell ref="J5:M5"/>
    <mergeCell ref="N5:Q5"/>
    <mergeCell ref="R5:U5"/>
    <mergeCell ref="D7:E7"/>
    <mergeCell ref="H7:I7"/>
    <mergeCell ref="L7:M7"/>
    <mergeCell ref="P7:Q7"/>
    <mergeCell ref="T7:U7"/>
    <mergeCell ref="D8:E8"/>
    <mergeCell ref="H8:I8"/>
    <mergeCell ref="L8:M8"/>
    <mergeCell ref="P8:Q8"/>
    <mergeCell ref="T8:U8"/>
    <mergeCell ref="D9:E9"/>
    <mergeCell ref="H9:I9"/>
    <mergeCell ref="L9:M9"/>
    <mergeCell ref="P9:Q9"/>
    <mergeCell ref="T9:U9"/>
    <mergeCell ref="D10:E10"/>
    <mergeCell ref="H10:I10"/>
    <mergeCell ref="L10:M10"/>
    <mergeCell ref="P10:Q10"/>
    <mergeCell ref="T10:U10"/>
    <mergeCell ref="D11:E11"/>
    <mergeCell ref="H11:I11"/>
    <mergeCell ref="L11:M11"/>
    <mergeCell ref="P11:Q11"/>
    <mergeCell ref="T11:U11"/>
    <mergeCell ref="D12:E12"/>
    <mergeCell ref="H12:I12"/>
    <mergeCell ref="L12:M12"/>
    <mergeCell ref="P12:Q12"/>
    <mergeCell ref="T12:U12"/>
    <mergeCell ref="D13:E13"/>
    <mergeCell ref="H13:I13"/>
    <mergeCell ref="L13:M13"/>
    <mergeCell ref="P13:Q13"/>
    <mergeCell ref="T13:U13"/>
    <mergeCell ref="D14:E14"/>
    <mergeCell ref="H14:I14"/>
    <mergeCell ref="L14:M14"/>
    <mergeCell ref="P14:Q14"/>
    <mergeCell ref="T14:U14"/>
    <mergeCell ref="D15:E15"/>
    <mergeCell ref="H15:I15"/>
    <mergeCell ref="L15:M15"/>
    <mergeCell ref="P15:Q15"/>
    <mergeCell ref="T15:U15"/>
    <mergeCell ref="D16:E16"/>
    <mergeCell ref="H16:I16"/>
    <mergeCell ref="L16:M16"/>
    <mergeCell ref="P16:Q16"/>
    <mergeCell ref="T16:U16"/>
    <mergeCell ref="D19:E19"/>
    <mergeCell ref="H19:I19"/>
    <mergeCell ref="L19:M19"/>
    <mergeCell ref="P19:Q19"/>
    <mergeCell ref="T19:U19"/>
    <mergeCell ref="D20:E20"/>
    <mergeCell ref="H20:I20"/>
    <mergeCell ref="L20:M20"/>
    <mergeCell ref="P20:Q20"/>
    <mergeCell ref="T20:U20"/>
    <mergeCell ref="D17:E17"/>
    <mergeCell ref="H17:I17"/>
    <mergeCell ref="L17:M17"/>
    <mergeCell ref="P17:Q17"/>
    <mergeCell ref="T17:U17"/>
    <mergeCell ref="D18:E18"/>
    <mergeCell ref="H18:I18"/>
    <mergeCell ref="L18:M18"/>
    <mergeCell ref="P18:Q18"/>
    <mergeCell ref="T18:U18"/>
    <mergeCell ref="D23:E23"/>
    <mergeCell ref="H23:I23"/>
    <mergeCell ref="L23:M23"/>
    <mergeCell ref="P23:Q23"/>
    <mergeCell ref="T23:U23"/>
    <mergeCell ref="H21:I21"/>
    <mergeCell ref="L21:M21"/>
    <mergeCell ref="P21:Q21"/>
    <mergeCell ref="T21:U21"/>
    <mergeCell ref="D21:E21"/>
    <mergeCell ref="D22:E22"/>
    <mergeCell ref="H22:I22"/>
    <mergeCell ref="L22:M22"/>
    <mergeCell ref="P22:Q22"/>
    <mergeCell ref="T22:U22"/>
    <mergeCell ref="P24:Q24"/>
    <mergeCell ref="T28:U28"/>
    <mergeCell ref="D26:E26"/>
    <mergeCell ref="H26:I26"/>
    <mergeCell ref="L26:M26"/>
    <mergeCell ref="P26:Q26"/>
    <mergeCell ref="T26:U26"/>
    <mergeCell ref="D27:E27"/>
    <mergeCell ref="H27:I27"/>
    <mergeCell ref="L27:M27"/>
    <mergeCell ref="P27:Q27"/>
    <mergeCell ref="T27:U27"/>
    <mergeCell ref="T24:U24"/>
    <mergeCell ref="D25:E25"/>
    <mergeCell ref="H25:I25"/>
    <mergeCell ref="L25:M25"/>
    <mergeCell ref="P25:Q25"/>
    <mergeCell ref="T25:U25"/>
    <mergeCell ref="D24:E24"/>
    <mergeCell ref="H24:I24"/>
    <mergeCell ref="L24:M24"/>
  </mergeCells>
  <phoneticPr fontId="2"/>
  <dataValidations disablePrompts="1" count="1">
    <dataValidation type="custom" allowBlank="1" showInputMessage="1" sqref="B3:C3" xr:uid="{00000000-0002-0000-00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orientation="landscape" r:id="rId1"/>
  <headerFooter alignWithMargins="0">
    <oddHeader>&amp;R&amp;"ＭＳ Ｐゴシック"2025年09月現在</oddHeader>
    <oddFooter>&amp;C株式会社 宮日サービスセンター&amp;R〒880-0125　宮崎市大字広原字甲乙ヶ迫4639番23　TEL 0985-41-8671／FAX 0985-41-8681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A38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109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+IF(COUNTIF(E7:F8,"&gt;0"),COUNTIF(E7:F8,"&gt;0"),"")</f>
        <v/>
      </c>
      <c r="G5" s="93"/>
      <c r="H5" s="171" t="s">
        <v>23</v>
      </c>
      <c r="I5" s="172"/>
      <c r="J5" s="172"/>
      <c r="K5" s="173"/>
      <c r="L5" s="86" t="str">
        <f>+IF(COUNTIF(K7:L8,"&gt;0"),COUNTIF(K7:L8,"&gt;0"),"")</f>
        <v/>
      </c>
      <c r="M5" s="171" t="s">
        <v>24</v>
      </c>
      <c r="N5" s="172"/>
      <c r="O5" s="172"/>
      <c r="P5" s="173"/>
      <c r="Q5" s="86" t="str">
        <f>+IF(COUNTIF(P7:Q8,"&gt;0"),COUNTIF(P7:Q8,"&gt;0"),"")</f>
        <v/>
      </c>
      <c r="R5" s="171" t="s">
        <v>25</v>
      </c>
      <c r="S5" s="172"/>
      <c r="T5" s="172"/>
      <c r="U5" s="173"/>
      <c r="V5" s="86" t="str">
        <f>+IF(COUNTIF(U7,"&gt;0"),COUNTIF(U7,"&gt;0"),"")</f>
        <v/>
      </c>
      <c r="W5" s="171" t="s">
        <v>3</v>
      </c>
      <c r="X5" s="172"/>
      <c r="Y5" s="172"/>
      <c r="Z5" s="173"/>
      <c r="AA5" s="86" t="str">
        <f>+IF(COUNTIF(Z7:AA8,"&gt;0"),COUNTIF(Z7:AA8,"&gt;0"),"")</f>
        <v/>
      </c>
    </row>
    <row r="6" spans="1:27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2" t="s">
        <v>183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190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7" ht="18" customHeight="1">
      <c r="A7" s="2"/>
      <c r="B7" s="19" t="s">
        <v>110</v>
      </c>
      <c r="C7" s="115" t="s">
        <v>577</v>
      </c>
      <c r="D7" s="13">
        <v>1320</v>
      </c>
      <c r="E7" s="168"/>
      <c r="F7" s="169"/>
      <c r="G7" s="152" t="str">
        <f ca="1">+IF(SUMIF(H7:AA7,"（宮）",K7:AA7),SUMIF(H7:AA7,"（宮）",K7:AA7),"")</f>
        <v/>
      </c>
      <c r="H7" s="14" t="s">
        <v>155</v>
      </c>
      <c r="I7" s="147" t="s">
        <v>578</v>
      </c>
      <c r="J7" s="9">
        <v>83</v>
      </c>
      <c r="K7" s="168"/>
      <c r="L7" s="169"/>
      <c r="M7" s="7" t="s">
        <v>155</v>
      </c>
      <c r="N7" s="125" t="s">
        <v>584</v>
      </c>
      <c r="O7" s="9">
        <v>19</v>
      </c>
      <c r="P7" s="168"/>
      <c r="Q7" s="169"/>
      <c r="R7" s="12" t="s">
        <v>117</v>
      </c>
      <c r="S7" s="125" t="s">
        <v>579</v>
      </c>
      <c r="T7" s="9">
        <v>570</v>
      </c>
      <c r="U7" s="168"/>
      <c r="V7" s="169"/>
      <c r="W7" s="69" t="s">
        <v>42</v>
      </c>
      <c r="X7" s="110" t="s">
        <v>580</v>
      </c>
      <c r="Y7" s="70">
        <v>40</v>
      </c>
      <c r="Z7" s="168"/>
      <c r="AA7" s="169"/>
    </row>
    <row r="8" spans="1:27" ht="18" customHeight="1">
      <c r="A8" s="2"/>
      <c r="B8" s="61" t="s">
        <v>111</v>
      </c>
      <c r="C8" s="143" t="s">
        <v>583</v>
      </c>
      <c r="D8" s="30">
        <v>1205</v>
      </c>
      <c r="E8" s="162"/>
      <c r="F8" s="163"/>
      <c r="G8" s="157" t="str">
        <f ca="1">+IF(SUMIF(H8:AA8,"（宮）",K8:AA8),SUMIF(H8:AA8,"（宮）",K8:AA8),"")</f>
        <v/>
      </c>
      <c r="H8" s="14" t="s">
        <v>155</v>
      </c>
      <c r="I8" s="143" t="s">
        <v>582</v>
      </c>
      <c r="J8" s="30">
        <v>87</v>
      </c>
      <c r="K8" s="162"/>
      <c r="L8" s="163"/>
      <c r="M8" s="7" t="s">
        <v>155</v>
      </c>
      <c r="N8" s="112" t="s">
        <v>585</v>
      </c>
      <c r="O8" s="30">
        <v>18</v>
      </c>
      <c r="P8" s="162"/>
      <c r="Q8" s="163"/>
      <c r="R8" s="29"/>
      <c r="S8" s="112"/>
      <c r="T8" s="30"/>
      <c r="U8" s="162"/>
      <c r="V8" s="163"/>
      <c r="W8" s="71" t="s">
        <v>42</v>
      </c>
      <c r="X8" s="112" t="s">
        <v>581</v>
      </c>
      <c r="Y8" s="72">
        <v>25</v>
      </c>
      <c r="Z8" s="162"/>
      <c r="AA8" s="163"/>
    </row>
    <row r="9" spans="1:27" ht="18" customHeight="1">
      <c r="A9" s="2"/>
      <c r="B9" s="5"/>
      <c r="C9" s="116"/>
      <c r="D9" s="9"/>
      <c r="E9" s="162"/>
      <c r="F9" s="163"/>
      <c r="G9" s="151" t="str">
        <f ca="1">+IF(SUMIF(H9:AA9,"（宮）",K9:AA9),SUMIF(H9:AA9,"（宮）",K9:AA9),"")</f>
        <v/>
      </c>
      <c r="H9" s="5"/>
      <c r="I9" s="116"/>
      <c r="J9" s="9"/>
      <c r="K9" s="162"/>
      <c r="L9" s="163"/>
      <c r="M9" s="7"/>
      <c r="N9" s="111"/>
      <c r="O9" s="9"/>
      <c r="P9" s="162"/>
      <c r="Q9" s="163"/>
      <c r="R9" s="12"/>
      <c r="S9" s="111"/>
      <c r="T9" s="9"/>
      <c r="U9" s="162"/>
      <c r="V9" s="163"/>
      <c r="W9" s="7"/>
      <c r="X9" s="111"/>
      <c r="Y9" s="8"/>
      <c r="Z9" s="162"/>
      <c r="AA9" s="163"/>
    </row>
    <row r="10" spans="1:27" ht="18" customHeight="1">
      <c r="A10" s="2"/>
      <c r="B10" s="5"/>
      <c r="C10" s="116"/>
      <c r="D10" s="9"/>
      <c r="E10" s="162"/>
      <c r="F10" s="163"/>
      <c r="G10" s="151" t="str">
        <f ca="1">+IF(SUMIF(H10:AA10,"（宮）",K10:AA10),SUMIF(H10:AA10,"（宮）",K10:AA10),"")</f>
        <v/>
      </c>
      <c r="H10" s="5"/>
      <c r="I10" s="116"/>
      <c r="J10" s="9"/>
      <c r="K10" s="162"/>
      <c r="L10" s="163"/>
      <c r="M10" s="7"/>
      <c r="N10" s="111"/>
      <c r="O10" s="9"/>
      <c r="P10" s="162"/>
      <c r="Q10" s="163"/>
      <c r="R10" s="12"/>
      <c r="S10" s="111"/>
      <c r="T10" s="9"/>
      <c r="U10" s="162"/>
      <c r="V10" s="163"/>
      <c r="W10" s="7"/>
      <c r="X10" s="111"/>
      <c r="Y10" s="8"/>
      <c r="Z10" s="162"/>
      <c r="AA10" s="163"/>
    </row>
    <row r="11" spans="1:27" ht="18" customHeight="1" thickBot="1">
      <c r="A11" s="2"/>
      <c r="B11" s="56"/>
      <c r="C11" s="127"/>
      <c r="D11" s="53"/>
      <c r="E11" s="162"/>
      <c r="F11" s="163"/>
      <c r="G11" s="159" t="str">
        <f ca="1">+IF(SUMIF(H11:AA11,"（宮）",K11:AA11),SUMIF(H11:AA11,"（宮）",K11:AA11),"")</f>
        <v/>
      </c>
      <c r="H11" s="51"/>
      <c r="I11" s="127"/>
      <c r="J11" s="53"/>
      <c r="K11" s="162"/>
      <c r="L11" s="163"/>
      <c r="M11" s="51"/>
      <c r="N11" s="128"/>
      <c r="O11" s="53"/>
      <c r="P11" s="162"/>
      <c r="Q11" s="163"/>
      <c r="R11" s="51"/>
      <c r="S11" s="128"/>
      <c r="T11" s="53"/>
      <c r="U11" s="162"/>
      <c r="V11" s="163"/>
      <c r="W11" s="54"/>
      <c r="X11" s="128"/>
      <c r="Y11" s="55"/>
      <c r="Z11" s="162"/>
      <c r="AA11" s="163"/>
    </row>
    <row r="12" spans="1:27" ht="18" customHeight="1" thickTop="1">
      <c r="A12" s="3"/>
      <c r="B12" s="10" t="s">
        <v>18</v>
      </c>
      <c r="C12" s="109"/>
      <c r="D12" s="65">
        <f>SUM(D7:D11)</f>
        <v>2525</v>
      </c>
      <c r="E12" s="192" t="str">
        <f>IF(SUM(E7:E11),SUM(E7:E11),"")</f>
        <v/>
      </c>
      <c r="F12" s="193"/>
      <c r="G12" s="96"/>
      <c r="H12" s="10" t="s">
        <v>18</v>
      </c>
      <c r="I12" s="109"/>
      <c r="J12" s="65">
        <f>SUM(J7:J11)</f>
        <v>170</v>
      </c>
      <c r="K12" s="192" t="str">
        <f>IF(SUM(K7:K11),SUM(K7:K11),"")</f>
        <v/>
      </c>
      <c r="L12" s="193"/>
      <c r="M12" s="45" t="s">
        <v>18</v>
      </c>
      <c r="N12" s="123"/>
      <c r="O12" s="65">
        <f>SUM(O7:O11)</f>
        <v>37</v>
      </c>
      <c r="P12" s="192" t="str">
        <f>IF(SUM(P7:P11),SUM(P7:P11),"")</f>
        <v/>
      </c>
      <c r="Q12" s="193"/>
      <c r="R12" s="45" t="s">
        <v>18</v>
      </c>
      <c r="S12" s="123"/>
      <c r="T12" s="65">
        <f>SUM(T7:T11)</f>
        <v>570</v>
      </c>
      <c r="U12" s="192" t="str">
        <f>IF(SUM(U7:U11),SUM(U7:U11),"")</f>
        <v/>
      </c>
      <c r="V12" s="193"/>
      <c r="W12" s="45" t="s">
        <v>18</v>
      </c>
      <c r="X12" s="123"/>
      <c r="Y12" s="37">
        <f>SUM(Y7:Y11)</f>
        <v>65</v>
      </c>
      <c r="Z12" s="192" t="str">
        <f>IF(SUM(Z7:Z11),SUM(Z7:Z11),"")</f>
        <v/>
      </c>
      <c r="AA12" s="193"/>
    </row>
    <row r="13" spans="1:27" ht="18" customHeight="1">
      <c r="A13" s="3"/>
      <c r="B13" s="205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7"/>
      <c r="W13" s="22" t="s">
        <v>126</v>
      </c>
      <c r="X13" s="146"/>
      <c r="Y13" s="27">
        <f>D12+J12+O12+T12+Y12</f>
        <v>3367</v>
      </c>
      <c r="Z13" s="164" t="str">
        <f>IF(AND(SUM(E12,K12,P12,U12,Z12)=0),"",SUM(E12,K12,P12,U12,Z12))</f>
        <v/>
      </c>
      <c r="AA13" s="165"/>
    </row>
    <row r="14" spans="1:27" ht="18" customHeight="1">
      <c r="A14" s="3"/>
      <c r="B14" s="201" t="s">
        <v>112</v>
      </c>
      <c r="C14" s="201"/>
      <c r="D14" s="201"/>
      <c r="F14" s="75"/>
      <c r="G14" s="75"/>
      <c r="H14" s="67"/>
      <c r="I14" s="67"/>
      <c r="J14" s="68"/>
      <c r="K14" s="204"/>
      <c r="L14" s="204"/>
      <c r="O14" s="68"/>
      <c r="P14" s="204"/>
      <c r="Q14" s="204"/>
      <c r="R14" s="67"/>
      <c r="S14" s="67"/>
      <c r="T14" s="68"/>
      <c r="U14" s="204"/>
      <c r="V14" s="204"/>
      <c r="Z14" s="204"/>
      <c r="AA14" s="204"/>
    </row>
    <row r="15" spans="1:27" ht="18" customHeight="1">
      <c r="A15" s="3"/>
      <c r="B15" s="201"/>
      <c r="C15" s="201"/>
      <c r="D15" s="201"/>
      <c r="F15" s="75"/>
      <c r="G15" s="75"/>
      <c r="H15" s="67"/>
      <c r="I15" s="67"/>
      <c r="J15" s="68"/>
      <c r="K15" s="204"/>
      <c r="L15" s="204"/>
      <c r="M15" s="67"/>
      <c r="N15" s="67"/>
      <c r="O15" s="68"/>
      <c r="P15" s="204"/>
      <c r="Q15" s="204"/>
      <c r="R15" s="67"/>
      <c r="S15" s="67"/>
      <c r="T15" s="68"/>
      <c r="U15" s="204"/>
      <c r="V15" s="204"/>
      <c r="Z15" s="204"/>
      <c r="AA15" s="204"/>
    </row>
    <row r="16" spans="1:27" ht="21" customHeight="1">
      <c r="A16" s="2"/>
      <c r="B16" s="171" t="s">
        <v>0</v>
      </c>
      <c r="C16" s="172"/>
      <c r="D16" s="172"/>
      <c r="E16" s="173"/>
      <c r="F16" s="86" t="str">
        <f>+IF(COUNTIF(E18,"&gt;0"),COUNTIF(E18,"&gt;0"),"")</f>
        <v/>
      </c>
      <c r="G16" s="93"/>
      <c r="H16" s="171" t="s">
        <v>23</v>
      </c>
      <c r="I16" s="172"/>
      <c r="J16" s="172"/>
      <c r="K16" s="173"/>
      <c r="L16" s="86" t="str">
        <f>+IF(COUNTIF(K18,"&gt;0"),COUNTIF(K18,"&gt;0"),"")</f>
        <v/>
      </c>
      <c r="M16" s="171" t="s">
        <v>24</v>
      </c>
      <c r="N16" s="172"/>
      <c r="O16" s="172"/>
      <c r="P16" s="173"/>
      <c r="Q16" s="86" t="str">
        <f>+IF(COUNTIF(P18,"&gt;0"),COUNTIF(P18,"&gt;0"),"")</f>
        <v/>
      </c>
      <c r="R16" s="171" t="s">
        <v>25</v>
      </c>
      <c r="S16" s="172"/>
      <c r="T16" s="172"/>
      <c r="U16" s="173"/>
      <c r="V16" s="86" t="str">
        <f>+IF(COUNTIF(U18,"&gt;0"),COUNTIF(U18,"&gt;0"),"")</f>
        <v/>
      </c>
      <c r="W16" s="171" t="s">
        <v>3</v>
      </c>
      <c r="X16" s="172"/>
      <c r="Y16" s="172"/>
      <c r="Z16" s="173"/>
      <c r="AA16" s="86" t="str">
        <f>+IF(COUNTIF(Z18,"&gt;0"),COUNTIF(Z18,"&gt;0"),"")</f>
        <v/>
      </c>
    </row>
    <row r="17" spans="1:27" ht="18" customHeight="1">
      <c r="A17" s="2"/>
      <c r="B17" s="17" t="s">
        <v>124</v>
      </c>
      <c r="C17" s="104" t="s">
        <v>190</v>
      </c>
      <c r="D17" s="18" t="s">
        <v>1</v>
      </c>
      <c r="E17" s="174" t="s">
        <v>2</v>
      </c>
      <c r="F17" s="173"/>
      <c r="G17" s="92" t="s">
        <v>183</v>
      </c>
      <c r="H17" s="17" t="s">
        <v>124</v>
      </c>
      <c r="I17" s="104" t="s">
        <v>190</v>
      </c>
      <c r="J17" s="18" t="s">
        <v>1</v>
      </c>
      <c r="K17" s="174" t="s">
        <v>2</v>
      </c>
      <c r="L17" s="173"/>
      <c r="M17" s="17" t="s">
        <v>124</v>
      </c>
      <c r="N17" s="104" t="s">
        <v>190</v>
      </c>
      <c r="O17" s="18" t="s">
        <v>1</v>
      </c>
      <c r="P17" s="174" t="s">
        <v>2</v>
      </c>
      <c r="Q17" s="173"/>
      <c r="R17" s="17" t="s">
        <v>124</v>
      </c>
      <c r="S17" s="104" t="s">
        <v>190</v>
      </c>
      <c r="T17" s="18" t="s">
        <v>1</v>
      </c>
      <c r="U17" s="174" t="s">
        <v>2</v>
      </c>
      <c r="V17" s="173"/>
      <c r="W17" s="17" t="s">
        <v>124</v>
      </c>
      <c r="X17" s="104" t="s">
        <v>190</v>
      </c>
      <c r="Y17" s="18" t="s">
        <v>1</v>
      </c>
      <c r="Z17" s="174" t="s">
        <v>2</v>
      </c>
      <c r="AA17" s="173"/>
    </row>
    <row r="18" spans="1:27" ht="18" customHeight="1">
      <c r="A18" s="2"/>
      <c r="B18" s="5" t="s">
        <v>113</v>
      </c>
      <c r="C18" s="116" t="s">
        <v>586</v>
      </c>
      <c r="D18" s="9">
        <v>1250</v>
      </c>
      <c r="E18" s="162"/>
      <c r="F18" s="163"/>
      <c r="G18" s="151" t="str">
        <f ca="1">+IF(SUMIF(H18:AA18,"（宮）",K18:AA18),SUMIF(H18:AA18,"（宮）",K18:AA18),"")</f>
        <v/>
      </c>
      <c r="H18" s="7" t="s">
        <v>42</v>
      </c>
      <c r="I18" s="125" t="s">
        <v>587</v>
      </c>
      <c r="J18" s="9">
        <v>41</v>
      </c>
      <c r="K18" s="162"/>
      <c r="L18" s="163"/>
      <c r="M18" s="7" t="s">
        <v>42</v>
      </c>
      <c r="N18" s="125" t="s">
        <v>588</v>
      </c>
      <c r="O18" s="9">
        <v>11</v>
      </c>
      <c r="P18" s="162"/>
      <c r="Q18" s="163"/>
      <c r="R18" s="12" t="s">
        <v>113</v>
      </c>
      <c r="S18" s="125" t="s">
        <v>589</v>
      </c>
      <c r="T18" s="9">
        <v>60</v>
      </c>
      <c r="U18" s="162"/>
      <c r="V18" s="163"/>
      <c r="W18" s="7" t="s">
        <v>42</v>
      </c>
      <c r="X18" s="125" t="s">
        <v>590</v>
      </c>
      <c r="Y18" s="8">
        <v>25</v>
      </c>
      <c r="Z18" s="162"/>
      <c r="AA18" s="163"/>
    </row>
    <row r="19" spans="1:27" ht="18" customHeight="1">
      <c r="A19" s="2"/>
      <c r="B19" s="5"/>
      <c r="C19" s="116"/>
      <c r="D19" s="9"/>
      <c r="E19" s="162"/>
      <c r="F19" s="163"/>
      <c r="G19" s="151" t="str">
        <f ca="1">+IF(SUMIF(H19:AA19,"（宮）",K19:AA19),SUMIF(H19:AA19,"（宮）",K19:AA19),"")</f>
        <v/>
      </c>
      <c r="H19" s="7"/>
      <c r="I19" s="111"/>
      <c r="J19" s="9"/>
      <c r="K19" s="162"/>
      <c r="L19" s="163"/>
      <c r="M19" s="7"/>
      <c r="N19" s="111"/>
      <c r="O19" s="9"/>
      <c r="P19" s="162"/>
      <c r="Q19" s="163"/>
      <c r="R19" s="12"/>
      <c r="S19" s="111"/>
      <c r="T19" s="9"/>
      <c r="U19" s="162"/>
      <c r="V19" s="163"/>
      <c r="W19" s="7"/>
      <c r="X19" s="111"/>
      <c r="Y19" s="8"/>
      <c r="Z19" s="162"/>
      <c r="AA19" s="163"/>
    </row>
    <row r="20" spans="1:27" ht="18" customHeight="1">
      <c r="A20" s="2"/>
      <c r="B20" s="5"/>
      <c r="C20" s="116"/>
      <c r="D20" s="9"/>
      <c r="E20" s="162"/>
      <c r="F20" s="163"/>
      <c r="G20" s="151" t="str">
        <f ca="1">+IF(SUMIF(H20:AA20,"（宮）",K20:AA20),SUMIF(H20:AA20,"（宮）",K20:AA20),"")</f>
        <v/>
      </c>
      <c r="H20" s="12"/>
      <c r="I20" s="111"/>
      <c r="J20" s="9"/>
      <c r="K20" s="162"/>
      <c r="L20" s="163"/>
      <c r="M20" s="12"/>
      <c r="N20" s="111"/>
      <c r="O20" s="9"/>
      <c r="P20" s="162"/>
      <c r="Q20" s="163"/>
      <c r="R20" s="12"/>
      <c r="S20" s="111"/>
      <c r="T20" s="9"/>
      <c r="U20" s="162"/>
      <c r="V20" s="163"/>
      <c r="W20" s="12"/>
      <c r="X20" s="111"/>
      <c r="Y20" s="8"/>
      <c r="Z20" s="162"/>
      <c r="AA20" s="163"/>
    </row>
    <row r="21" spans="1:27" ht="18" customHeight="1" thickBot="1">
      <c r="A21" s="2"/>
      <c r="B21" s="79"/>
      <c r="C21" s="127"/>
      <c r="D21" s="55"/>
      <c r="E21" s="195"/>
      <c r="F21" s="196"/>
      <c r="G21" s="160" t="str">
        <f ca="1">+IF(SUMIF(H21:AA21,"（宮）",K21:AA21),SUMIF(H21:AA21,"（宮）",K21:AA21),"")</f>
        <v/>
      </c>
      <c r="H21" s="51"/>
      <c r="I21" s="128"/>
      <c r="J21" s="53"/>
      <c r="K21" s="195"/>
      <c r="L21" s="196"/>
      <c r="M21" s="51"/>
      <c r="N21" s="128"/>
      <c r="O21" s="53"/>
      <c r="P21" s="195"/>
      <c r="Q21" s="196"/>
      <c r="R21" s="51"/>
      <c r="S21" s="128"/>
      <c r="T21" s="53"/>
      <c r="U21" s="195"/>
      <c r="V21" s="196"/>
      <c r="W21" s="51"/>
      <c r="X21" s="128"/>
      <c r="Y21" s="55"/>
      <c r="Z21" s="195"/>
      <c r="AA21" s="196"/>
    </row>
    <row r="22" spans="1:27" ht="18" customHeight="1" thickTop="1">
      <c r="A22" s="2"/>
      <c r="B22" s="10" t="s">
        <v>18</v>
      </c>
      <c r="C22" s="109"/>
      <c r="D22" s="37">
        <f>SUM(D18:D21)</f>
        <v>1250</v>
      </c>
      <c r="E22" s="192" t="str">
        <f>IF(SUM(E18:E21),SUM(E18:E21),"")</f>
        <v/>
      </c>
      <c r="F22" s="193"/>
      <c r="G22" s="96"/>
      <c r="H22" s="45" t="s">
        <v>18</v>
      </c>
      <c r="I22" s="123"/>
      <c r="J22" s="37">
        <f>SUM(J18:J21)</f>
        <v>41</v>
      </c>
      <c r="K22" s="192" t="str">
        <f>IF(SUM(K18:K21),SUM(K18:K21),"")</f>
        <v/>
      </c>
      <c r="L22" s="193"/>
      <c r="M22" s="45" t="s">
        <v>18</v>
      </c>
      <c r="N22" s="123"/>
      <c r="O22" s="37">
        <f>SUM(O18:O21)</f>
        <v>11</v>
      </c>
      <c r="P22" s="192" t="str">
        <f>IF(SUM(P18:P21),SUM(P18:P21),"")</f>
        <v/>
      </c>
      <c r="Q22" s="193"/>
      <c r="R22" s="45" t="s">
        <v>18</v>
      </c>
      <c r="S22" s="123"/>
      <c r="T22" s="37">
        <f>SUM(T18:T21)</f>
        <v>60</v>
      </c>
      <c r="U22" s="192" t="str">
        <f>IF(SUM(U18:U21),SUM(U18:U21),"")</f>
        <v/>
      </c>
      <c r="V22" s="193"/>
      <c r="W22" s="45" t="s">
        <v>18</v>
      </c>
      <c r="X22" s="123"/>
      <c r="Y22" s="37">
        <f>SUM(Y18:Y21)</f>
        <v>25</v>
      </c>
      <c r="Z22" s="192" t="str">
        <f>IF(SUM(Z18:Z21),SUM(Z18:Z21),"")</f>
        <v/>
      </c>
      <c r="AA22" s="193"/>
    </row>
    <row r="23" spans="1:27" ht="18" customHeight="1">
      <c r="A23" s="3"/>
      <c r="B23" s="7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8"/>
      <c r="W23" s="11" t="s">
        <v>126</v>
      </c>
      <c r="X23" s="106"/>
      <c r="Y23" s="27">
        <f>D22+J22+O22+T22+Y22</f>
        <v>1387</v>
      </c>
      <c r="Z23" s="164" t="str">
        <f>IF(AND(SUM(E22,K22,P22,U22,Z22)=0),"",SUM(E22,K22,P22,U22,Z22))</f>
        <v/>
      </c>
      <c r="AA23" s="165"/>
    </row>
    <row r="24" spans="1:27" ht="18" customHeight="1">
      <c r="A24" s="3"/>
      <c r="B24" s="201" t="s">
        <v>116</v>
      </c>
      <c r="C24" s="201"/>
      <c r="D24" s="201"/>
      <c r="F24" s="75"/>
      <c r="G24" s="75"/>
      <c r="J24" s="68"/>
      <c r="K24" s="204"/>
      <c r="L24" s="204"/>
      <c r="M24" s="67"/>
      <c r="N24" s="67"/>
      <c r="O24" s="68"/>
      <c r="P24" s="204"/>
      <c r="Q24" s="204"/>
      <c r="R24" s="67"/>
      <c r="S24" s="67"/>
      <c r="T24" s="68"/>
      <c r="U24" s="204"/>
      <c r="V24" s="204"/>
      <c r="Z24" s="204"/>
      <c r="AA24" s="204"/>
    </row>
    <row r="25" spans="1:27" ht="18" customHeight="1">
      <c r="B25" s="201"/>
      <c r="C25" s="201"/>
      <c r="D25" s="201"/>
      <c r="F25" s="75"/>
      <c r="G25" s="75"/>
      <c r="H25" s="67"/>
      <c r="I25" s="67"/>
      <c r="J25" s="68"/>
      <c r="K25" s="204"/>
      <c r="L25" s="204"/>
      <c r="M25" s="67"/>
      <c r="N25" s="67"/>
      <c r="O25" s="68"/>
      <c r="P25" s="204"/>
      <c r="Q25" s="204"/>
      <c r="R25" s="67"/>
      <c r="S25" s="67"/>
      <c r="T25" s="68"/>
      <c r="U25" s="204"/>
      <c r="V25" s="204"/>
      <c r="Z25" s="204"/>
      <c r="AA25" s="204"/>
    </row>
    <row r="26" spans="1:27" ht="21" customHeight="1">
      <c r="A26" s="2"/>
      <c r="B26" s="171" t="s">
        <v>0</v>
      </c>
      <c r="C26" s="172"/>
      <c r="D26" s="172"/>
      <c r="E26" s="173"/>
      <c r="F26" s="86" t="str">
        <f>+IF(COUNTIF(E28:F29,"&gt;0"),COUNTIF(E28:F29,"&gt;0"),"")</f>
        <v/>
      </c>
      <c r="G26" s="93"/>
      <c r="H26" s="171" t="s">
        <v>23</v>
      </c>
      <c r="I26" s="172"/>
      <c r="J26" s="172"/>
      <c r="K26" s="173"/>
      <c r="L26" s="86" t="str">
        <f>+IF(COUNTIF(K28:L29,"&gt;0"),COUNTIF(K28:L29,"&gt;0"),"")</f>
        <v/>
      </c>
      <c r="M26" s="171" t="s">
        <v>24</v>
      </c>
      <c r="N26" s="172"/>
      <c r="O26" s="172"/>
      <c r="P26" s="173"/>
      <c r="Q26" s="86" t="str">
        <f>+IF(COUNTIF(P28:Q29,"&gt;0"),COUNTIF(P28:Q29,"&gt;0"),"")</f>
        <v/>
      </c>
      <c r="R26" s="171" t="s">
        <v>25</v>
      </c>
      <c r="S26" s="172"/>
      <c r="T26" s="172"/>
      <c r="U26" s="173"/>
      <c r="V26" s="86" t="str">
        <f>+IF(COUNTIF(U28:V29,"&gt;0"),COUNTIF(U28:V29,"&gt;0"),"")</f>
        <v/>
      </c>
      <c r="W26" s="171" t="s">
        <v>3</v>
      </c>
      <c r="X26" s="172"/>
      <c r="Y26" s="172"/>
      <c r="Z26" s="173"/>
      <c r="AA26" s="86" t="str">
        <f>+IF(COUNTIF(Z28:AA29,"&gt;0"),COUNTIF(Z28:AA29,"&gt;0"),"")</f>
        <v/>
      </c>
    </row>
    <row r="27" spans="1:27" ht="18" customHeight="1">
      <c r="A27" s="2"/>
      <c r="B27" s="17" t="s">
        <v>124</v>
      </c>
      <c r="C27" s="104" t="s">
        <v>190</v>
      </c>
      <c r="D27" s="18" t="s">
        <v>1</v>
      </c>
      <c r="E27" s="174" t="s">
        <v>2</v>
      </c>
      <c r="F27" s="173"/>
      <c r="G27" s="92" t="s">
        <v>183</v>
      </c>
      <c r="H27" s="17" t="s">
        <v>124</v>
      </c>
      <c r="I27" s="104" t="s">
        <v>190</v>
      </c>
      <c r="J27" s="18" t="s">
        <v>1</v>
      </c>
      <c r="K27" s="174" t="s">
        <v>2</v>
      </c>
      <c r="L27" s="173"/>
      <c r="M27" s="17" t="s">
        <v>124</v>
      </c>
      <c r="N27" s="104" t="s">
        <v>190</v>
      </c>
      <c r="O27" s="18" t="s">
        <v>1</v>
      </c>
      <c r="P27" s="174" t="s">
        <v>2</v>
      </c>
      <c r="Q27" s="173"/>
      <c r="R27" s="17" t="s">
        <v>124</v>
      </c>
      <c r="S27" s="104" t="s">
        <v>190</v>
      </c>
      <c r="T27" s="18" t="s">
        <v>1</v>
      </c>
      <c r="U27" s="174" t="s">
        <v>2</v>
      </c>
      <c r="V27" s="173"/>
      <c r="W27" s="17" t="s">
        <v>124</v>
      </c>
      <c r="X27" s="104" t="s">
        <v>190</v>
      </c>
      <c r="Y27" s="18" t="s">
        <v>1</v>
      </c>
      <c r="Z27" s="174" t="s">
        <v>2</v>
      </c>
      <c r="AA27" s="173"/>
    </row>
    <row r="28" spans="1:27" ht="18" customHeight="1">
      <c r="A28" s="2"/>
      <c r="B28" s="5" t="s">
        <v>115</v>
      </c>
      <c r="C28" s="116" t="s">
        <v>591</v>
      </c>
      <c r="D28" s="9">
        <v>3250</v>
      </c>
      <c r="E28" s="162"/>
      <c r="F28" s="163"/>
      <c r="G28" s="151" t="str">
        <f ca="1">+IF(SUMIF(H28:AA28,"（宮）",K28:AA28),SUMIF(H28:AA28,"（宮）",K28:AA28),"")</f>
        <v/>
      </c>
      <c r="H28" s="7" t="s">
        <v>42</v>
      </c>
      <c r="I28" s="125" t="s">
        <v>593</v>
      </c>
      <c r="J28" s="9">
        <v>78</v>
      </c>
      <c r="K28" s="162"/>
      <c r="L28" s="163"/>
      <c r="M28" s="7" t="s">
        <v>42</v>
      </c>
      <c r="N28" s="125" t="s">
        <v>595</v>
      </c>
      <c r="O28" s="9">
        <v>33</v>
      </c>
      <c r="P28" s="162"/>
      <c r="Q28" s="163"/>
      <c r="R28" s="7" t="s">
        <v>42</v>
      </c>
      <c r="S28" s="125" t="s">
        <v>597</v>
      </c>
      <c r="T28" s="9">
        <v>76</v>
      </c>
      <c r="U28" s="162"/>
      <c r="V28" s="163"/>
      <c r="W28" s="7" t="s">
        <v>42</v>
      </c>
      <c r="X28" s="125" t="s">
        <v>599</v>
      </c>
      <c r="Y28" s="8">
        <v>40</v>
      </c>
      <c r="Z28" s="162"/>
      <c r="AA28" s="163"/>
    </row>
    <row r="29" spans="1:27" ht="18" customHeight="1">
      <c r="A29" s="2"/>
      <c r="B29" s="5" t="s">
        <v>114</v>
      </c>
      <c r="C29" s="116" t="s">
        <v>592</v>
      </c>
      <c r="D29" s="9">
        <v>1020</v>
      </c>
      <c r="E29" s="162"/>
      <c r="F29" s="163"/>
      <c r="G29" s="151" t="str">
        <f ca="1">+IF(SUMIF(H29:AA29,"（宮）",K29:AA29),SUMIF(H29:AA29,"（宮）",K29:AA29),"")</f>
        <v/>
      </c>
      <c r="H29" s="7" t="s">
        <v>42</v>
      </c>
      <c r="I29" s="111" t="s">
        <v>594</v>
      </c>
      <c r="J29" s="9">
        <v>39</v>
      </c>
      <c r="K29" s="162"/>
      <c r="L29" s="163"/>
      <c r="M29" s="7" t="s">
        <v>42</v>
      </c>
      <c r="N29" s="111" t="s">
        <v>596</v>
      </c>
      <c r="O29" s="9">
        <v>15</v>
      </c>
      <c r="P29" s="162"/>
      <c r="Q29" s="163"/>
      <c r="R29" s="7" t="s">
        <v>42</v>
      </c>
      <c r="S29" s="111" t="s">
        <v>598</v>
      </c>
      <c r="T29" s="9">
        <v>24</v>
      </c>
      <c r="U29" s="162"/>
      <c r="V29" s="163"/>
      <c r="W29" s="7" t="s">
        <v>42</v>
      </c>
      <c r="X29" s="111" t="s">
        <v>600</v>
      </c>
      <c r="Y29" s="8">
        <v>15</v>
      </c>
      <c r="Z29" s="162"/>
      <c r="AA29" s="163"/>
    </row>
    <row r="30" spans="1:27" ht="18" customHeight="1">
      <c r="A30" s="2"/>
      <c r="B30" s="5"/>
      <c r="C30" s="116"/>
      <c r="D30" s="9"/>
      <c r="E30" s="162"/>
      <c r="F30" s="163"/>
      <c r="G30" s="151" t="str">
        <f ca="1">+IF(SUMIF(H30:AA30,"（宮）",K30:AA30),SUMIF(H30:AA30,"（宮）",K30:AA30),"")</f>
        <v/>
      </c>
      <c r="H30" s="7"/>
      <c r="I30" s="111"/>
      <c r="J30" s="9"/>
      <c r="K30" s="162"/>
      <c r="L30" s="163"/>
      <c r="M30" s="7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6"/>
      <c r="D31" s="9"/>
      <c r="E31" s="162"/>
      <c r="F31" s="163"/>
      <c r="G31" s="151" t="str">
        <f ca="1">+IF(SUMIF(H31:AA31,"（宮）",K31:AA31),SUMIF(H31:AA31,"（宮）",K31:AA31),"")</f>
        <v/>
      </c>
      <c r="H31" s="12"/>
      <c r="I31" s="111"/>
      <c r="J31" s="9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 thickBot="1">
      <c r="A32" s="2"/>
      <c r="B32" s="61"/>
      <c r="C32" s="143"/>
      <c r="D32" s="30"/>
      <c r="E32" s="195"/>
      <c r="F32" s="196"/>
      <c r="G32" s="159" t="str">
        <f ca="1">+IF(SUMIF(H32:AA32,"（宮）",K32:AA32),SUMIF(H32:AA32,"（宮）",K32:AA32),"")</f>
        <v/>
      </c>
      <c r="H32" s="29"/>
      <c r="I32" s="112"/>
      <c r="J32" s="30"/>
      <c r="K32" s="162"/>
      <c r="L32" s="163"/>
      <c r="M32" s="29"/>
      <c r="N32" s="112"/>
      <c r="O32" s="30"/>
      <c r="P32" s="162"/>
      <c r="Q32" s="163"/>
      <c r="R32" s="29"/>
      <c r="S32" s="112"/>
      <c r="T32" s="30"/>
      <c r="U32" s="162"/>
      <c r="V32" s="163"/>
      <c r="W32" s="71"/>
      <c r="X32" s="112"/>
      <c r="Y32" s="72"/>
      <c r="Z32" s="162"/>
      <c r="AA32" s="163"/>
    </row>
    <row r="33" spans="1:27" ht="18" customHeight="1" thickTop="1">
      <c r="A33" s="2"/>
      <c r="B33" s="63" t="s">
        <v>18</v>
      </c>
      <c r="C33" s="142" t="s">
        <v>192</v>
      </c>
      <c r="D33" s="64">
        <f>SUM(D28:D32)</f>
        <v>4270</v>
      </c>
      <c r="E33" s="164" t="str">
        <f>IF(SUM(E28:E32),SUM(E28:E32),"")</f>
        <v/>
      </c>
      <c r="F33" s="165"/>
      <c r="G33" s="96"/>
      <c r="H33" s="135" t="s">
        <v>18</v>
      </c>
      <c r="I33" s="141" t="s">
        <v>191</v>
      </c>
      <c r="J33" s="64">
        <f>SUM(J28:J32)</f>
        <v>117</v>
      </c>
      <c r="K33" s="192" t="str">
        <f>IF(SUM(K28:K32),SUM(K28:K32),"")</f>
        <v/>
      </c>
      <c r="L33" s="193"/>
      <c r="M33" s="135" t="s">
        <v>18</v>
      </c>
      <c r="N33" s="141" t="s">
        <v>191</v>
      </c>
      <c r="O33" s="64">
        <f>SUM(O28:O32)</f>
        <v>48</v>
      </c>
      <c r="P33" s="192" t="str">
        <f>IF(SUM(P28:P32),SUM(P28:P32),"")</f>
        <v/>
      </c>
      <c r="Q33" s="193"/>
      <c r="R33" s="135" t="s">
        <v>18</v>
      </c>
      <c r="S33" s="141" t="s">
        <v>191</v>
      </c>
      <c r="T33" s="64">
        <f>SUM(T28:T32)</f>
        <v>100</v>
      </c>
      <c r="U33" s="192" t="str">
        <f>IF(SUM(U28:U32),SUM(U28:U32),"")</f>
        <v/>
      </c>
      <c r="V33" s="193"/>
      <c r="W33" s="135" t="s">
        <v>18</v>
      </c>
      <c r="X33" s="141" t="s">
        <v>192</v>
      </c>
      <c r="Y33" s="64">
        <f>SUM(Y28:Y32)</f>
        <v>55</v>
      </c>
      <c r="Z33" s="192" t="str">
        <f>IF(SUM(Z28:Z32),SUM(Z28:Z32),"")</f>
        <v/>
      </c>
      <c r="AA33" s="193"/>
    </row>
    <row r="34" spans="1:27" ht="18" customHeight="1">
      <c r="A34" s="3"/>
      <c r="B34" s="22"/>
      <c r="C34" s="25"/>
      <c r="D34" s="23"/>
      <c r="E34" s="24"/>
      <c r="F34" s="25"/>
      <c r="G34" s="25"/>
      <c r="H34" s="23"/>
      <c r="I34" s="23"/>
      <c r="J34" s="24"/>
      <c r="K34" s="25"/>
      <c r="L34" s="23"/>
      <c r="M34" s="23"/>
      <c r="N34" s="23"/>
      <c r="O34" s="24"/>
      <c r="P34" s="25"/>
      <c r="Q34" s="23"/>
      <c r="R34" s="23"/>
      <c r="S34" s="23"/>
      <c r="T34" s="24"/>
      <c r="U34" s="25"/>
      <c r="V34" s="26"/>
      <c r="W34" s="11" t="s">
        <v>126</v>
      </c>
      <c r="X34" s="106"/>
      <c r="Y34" s="27">
        <f>D33+J33+O33+T33+Y33</f>
        <v>4590</v>
      </c>
      <c r="Z34" s="164" t="str">
        <f>IF(AND(SUM(E33,K33,P33,U33,Z33)=0),"",SUM(E33,K33,P33,U33,Z33))</f>
        <v/>
      </c>
      <c r="AA34" s="165"/>
    </row>
    <row r="35" spans="1:27" ht="18" customHeight="1">
      <c r="B35" s="4" t="s">
        <v>122</v>
      </c>
      <c r="C35" s="4"/>
    </row>
    <row r="36" spans="1:27" ht="18" customHeight="1">
      <c r="B36" s="4"/>
      <c r="C36" s="4"/>
    </row>
    <row r="37" spans="1:27" ht="18" customHeight="1">
      <c r="B37" s="4"/>
      <c r="C37" s="4"/>
    </row>
    <row r="38" spans="1:27" hidden="1">
      <c r="Z38" s="1" t="str">
        <f>IF(SUM(Z13,Z23,Z34),SUM(Z13,Z23,Z34),"")</f>
        <v/>
      </c>
    </row>
  </sheetData>
  <sheetProtection algorithmName="SHA-512" hashValue="dKk3uGAMR5QL0/5PNo+cptd7JMnC/n2ro5F8f7vlKzCkLXpQ1qL0GS1aWIrRaTC2FIBmiQmieR6rO1nxIos9dA==" saltValue="r/iWVnkHyidNCsUlGMkB1Q==" spinCount="100000" sheet="1" objects="1" scenarios="1"/>
  <mergeCells count="149">
    <mergeCell ref="U30:V30"/>
    <mergeCell ref="Z30:AA30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  <mergeCell ref="E6:F6"/>
    <mergeCell ref="K6:L6"/>
    <mergeCell ref="P6:Q6"/>
    <mergeCell ref="U6:V6"/>
    <mergeCell ref="Z6:AA6"/>
    <mergeCell ref="E8:F8"/>
    <mergeCell ref="K8:L8"/>
    <mergeCell ref="P8:Q8"/>
    <mergeCell ref="U8:V8"/>
    <mergeCell ref="Z8:AA8"/>
    <mergeCell ref="E7:F7"/>
    <mergeCell ref="K7:L7"/>
    <mergeCell ref="P7:Q7"/>
    <mergeCell ref="U7:V7"/>
    <mergeCell ref="Z7:AA7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Z13:AA13"/>
    <mergeCell ref="B14:D15"/>
    <mergeCell ref="K14:L14"/>
    <mergeCell ref="P14:Q14"/>
    <mergeCell ref="U14:V14"/>
    <mergeCell ref="Z14:AA14"/>
    <mergeCell ref="K15:L15"/>
    <mergeCell ref="P15:Q15"/>
    <mergeCell ref="U15:V15"/>
    <mergeCell ref="Z15:AA15"/>
    <mergeCell ref="B13:V13"/>
    <mergeCell ref="E18:F18"/>
    <mergeCell ref="K18:L18"/>
    <mergeCell ref="P18:Q18"/>
    <mergeCell ref="U18:V18"/>
    <mergeCell ref="Z18:AA18"/>
    <mergeCell ref="E17:F17"/>
    <mergeCell ref="K17:L17"/>
    <mergeCell ref="P17:Q17"/>
    <mergeCell ref="U17:V17"/>
    <mergeCell ref="Z17:AA17"/>
    <mergeCell ref="E20:F20"/>
    <mergeCell ref="K20:L20"/>
    <mergeCell ref="P20:Q20"/>
    <mergeCell ref="U20:V20"/>
    <mergeCell ref="Z20:AA20"/>
    <mergeCell ref="E19:F19"/>
    <mergeCell ref="K19:L19"/>
    <mergeCell ref="P19:Q19"/>
    <mergeCell ref="U19:V19"/>
    <mergeCell ref="Z19:AA19"/>
    <mergeCell ref="Z25:AA25"/>
    <mergeCell ref="E22:F22"/>
    <mergeCell ref="K22:L22"/>
    <mergeCell ref="P22:Q22"/>
    <mergeCell ref="U22:V22"/>
    <mergeCell ref="Z22:AA22"/>
    <mergeCell ref="E21:F21"/>
    <mergeCell ref="K21:L21"/>
    <mergeCell ref="P21:Q21"/>
    <mergeCell ref="U21:V21"/>
    <mergeCell ref="Z21:AA21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Z34:AA34"/>
    <mergeCell ref="K29:L29"/>
    <mergeCell ref="E29:F29"/>
    <mergeCell ref="P29:Q29"/>
    <mergeCell ref="U29:V29"/>
    <mergeCell ref="Z29:AA29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B5:E5"/>
    <mergeCell ref="H5:K5"/>
    <mergeCell ref="M5:P5"/>
    <mergeCell ref="R5:U5"/>
    <mergeCell ref="W5:Z5"/>
    <mergeCell ref="B16:E16"/>
    <mergeCell ref="B26:E26"/>
    <mergeCell ref="H16:K16"/>
    <mergeCell ref="M16:P16"/>
    <mergeCell ref="R16:U16"/>
    <mergeCell ref="W16:Z16"/>
    <mergeCell ref="H26:K26"/>
    <mergeCell ref="M26:P26"/>
    <mergeCell ref="R26:U26"/>
    <mergeCell ref="W26:Z26"/>
    <mergeCell ref="Z23:AA23"/>
    <mergeCell ref="B24:D25"/>
    <mergeCell ref="K24:L24"/>
    <mergeCell ref="P24:Q24"/>
    <mergeCell ref="U24:V24"/>
    <mergeCell ref="Z24:AA24"/>
    <mergeCell ref="K25:L25"/>
    <mergeCell ref="P25:Q25"/>
    <mergeCell ref="U25:V25"/>
  </mergeCells>
  <phoneticPr fontId="2"/>
  <conditionalFormatting sqref="E7">
    <cfRule type="cellIs" dxfId="105" priority="114" operator="greaterThan">
      <formula>$D$7</formula>
    </cfRule>
  </conditionalFormatting>
  <conditionalFormatting sqref="E8">
    <cfRule type="cellIs" dxfId="104" priority="113" operator="greaterThan">
      <formula>$D$8</formula>
    </cfRule>
  </conditionalFormatting>
  <conditionalFormatting sqref="E9">
    <cfRule type="cellIs" dxfId="103" priority="112" operator="greaterThan">
      <formula>$D$9</formula>
    </cfRule>
  </conditionalFormatting>
  <conditionalFormatting sqref="E10">
    <cfRule type="cellIs" dxfId="102" priority="111" operator="greaterThan">
      <formula>$D$10</formula>
    </cfRule>
  </conditionalFormatting>
  <conditionalFormatting sqref="E11">
    <cfRule type="cellIs" dxfId="101" priority="110" operator="greaterThan">
      <formula>$D$11</formula>
    </cfRule>
  </conditionalFormatting>
  <conditionalFormatting sqref="E18">
    <cfRule type="cellIs" dxfId="100" priority="70" operator="greaterThan">
      <formula>$D$18</formula>
    </cfRule>
  </conditionalFormatting>
  <conditionalFormatting sqref="E19">
    <cfRule type="cellIs" dxfId="99" priority="69" operator="greaterThan">
      <formula>$D$19</formula>
    </cfRule>
  </conditionalFormatting>
  <conditionalFormatting sqref="E20">
    <cfRule type="cellIs" dxfId="98" priority="68" operator="greaterThan">
      <formula>$D$20</formula>
    </cfRule>
  </conditionalFormatting>
  <conditionalFormatting sqref="E21">
    <cfRule type="cellIs" dxfId="97" priority="67" operator="greaterThan">
      <formula>$D$21</formula>
    </cfRule>
  </conditionalFormatting>
  <conditionalFormatting sqref="E28">
    <cfRule type="cellIs" dxfId="96" priority="38" operator="greaterThan">
      <formula>$D$28</formula>
    </cfRule>
  </conditionalFormatting>
  <conditionalFormatting sqref="E29">
    <cfRule type="cellIs" dxfId="95" priority="37" operator="greaterThan">
      <formula>$D$29</formula>
    </cfRule>
  </conditionalFormatting>
  <conditionalFormatting sqref="E30">
    <cfRule type="cellIs" dxfId="94" priority="36" operator="greaterThan">
      <formula>$D$30</formula>
    </cfRule>
  </conditionalFormatting>
  <conditionalFormatting sqref="E31">
    <cfRule type="cellIs" dxfId="93" priority="35" operator="greaterThan">
      <formula>$D$31</formula>
    </cfRule>
  </conditionalFormatting>
  <conditionalFormatting sqref="E32">
    <cfRule type="cellIs" dxfId="92" priority="34" operator="greaterThan">
      <formula>$D$32</formula>
    </cfRule>
  </conditionalFormatting>
  <conditionalFormatting sqref="E12:G12">
    <cfRule type="expression" dxfId="91" priority="108" stopIfTrue="1">
      <formula>AND($E$7:$F$11=0)</formula>
    </cfRule>
    <cfRule type="cellIs" dxfId="90" priority="109" stopIfTrue="1" operator="greaterThan">
      <formula>$D$12</formula>
    </cfRule>
  </conditionalFormatting>
  <conditionalFormatting sqref="E22:G22">
    <cfRule type="expression" dxfId="89" priority="49" stopIfTrue="1">
      <formula>AND($E$18:$F$21=0)</formula>
    </cfRule>
    <cfRule type="cellIs" dxfId="88" priority="50" stopIfTrue="1" operator="greaterThan">
      <formula>$D$22</formula>
    </cfRule>
  </conditionalFormatting>
  <conditionalFormatting sqref="E33:G33">
    <cfRule type="expression" dxfId="87" priority="12" stopIfTrue="1">
      <formula>AND($E$28:$F$32=0)</formula>
    </cfRule>
    <cfRule type="cellIs" dxfId="86" priority="13" stopIfTrue="1" operator="greaterThan">
      <formula>$D$33</formula>
    </cfRule>
  </conditionalFormatting>
  <conditionalFormatting sqref="K7">
    <cfRule type="cellIs" dxfId="85" priority="107" operator="greaterThan">
      <formula>$J$7</formula>
    </cfRule>
  </conditionalFormatting>
  <conditionalFormatting sqref="K8">
    <cfRule type="cellIs" dxfId="84" priority="106" operator="greaterThan">
      <formula>$J$8</formula>
    </cfRule>
  </conditionalFormatting>
  <conditionalFormatting sqref="K9">
    <cfRule type="cellIs" dxfId="83" priority="105" operator="greaterThan">
      <formula>$J$9</formula>
    </cfRule>
  </conditionalFormatting>
  <conditionalFormatting sqref="K10">
    <cfRule type="cellIs" dxfId="82" priority="104" operator="greaterThan">
      <formula>$J$10</formula>
    </cfRule>
  </conditionalFormatting>
  <conditionalFormatting sqref="K11">
    <cfRule type="cellIs" dxfId="81" priority="103" operator="greaterThan">
      <formula>$J$11</formula>
    </cfRule>
  </conditionalFormatting>
  <conditionalFormatting sqref="K18">
    <cfRule type="cellIs" dxfId="80" priority="66" operator="greaterThan">
      <formula>$J$18</formula>
    </cfRule>
  </conditionalFormatting>
  <conditionalFormatting sqref="K19">
    <cfRule type="cellIs" dxfId="79" priority="65" operator="greaterThan">
      <formula>$J$19</formula>
    </cfRule>
  </conditionalFormatting>
  <conditionalFormatting sqref="K12:L12">
    <cfRule type="cellIs" dxfId="78" priority="102" stopIfTrue="1" operator="greaterThan">
      <formula>$J$12</formula>
    </cfRule>
    <cfRule type="expression" dxfId="77" priority="101" stopIfTrue="1">
      <formula>AND($K$7:$L$11=0)</formula>
    </cfRule>
  </conditionalFormatting>
  <conditionalFormatting sqref="K20:L20">
    <cfRule type="cellIs" dxfId="76" priority="64" operator="greaterThan">
      <formula>$J$20</formula>
    </cfRule>
  </conditionalFormatting>
  <conditionalFormatting sqref="K21:L21">
    <cfRule type="cellIs" dxfId="75" priority="63" operator="greaterThan">
      <formula>$J$21</formula>
    </cfRule>
  </conditionalFormatting>
  <conditionalFormatting sqref="K22:L22">
    <cfRule type="expression" dxfId="74" priority="47" stopIfTrue="1">
      <formula>AND($K$18:$L$21=0)</formula>
    </cfRule>
    <cfRule type="cellIs" dxfId="73" priority="48" stopIfTrue="1" operator="greaterThan">
      <formula>$J$22</formula>
    </cfRule>
  </conditionalFormatting>
  <conditionalFormatting sqref="K28:L28">
    <cfRule type="cellIs" dxfId="72" priority="33" operator="greaterThan">
      <formula>$J$28</formula>
    </cfRule>
  </conditionalFormatting>
  <conditionalFormatting sqref="K29:L29">
    <cfRule type="cellIs" dxfId="71" priority="32" operator="greaterThan">
      <formula>$J$29</formula>
    </cfRule>
  </conditionalFormatting>
  <conditionalFormatting sqref="K30:L30">
    <cfRule type="cellIs" dxfId="70" priority="31" operator="greaterThan">
      <formula>$J$30</formula>
    </cfRule>
  </conditionalFormatting>
  <conditionalFormatting sqref="K31:L31">
    <cfRule type="cellIs" dxfId="69" priority="30" operator="greaterThan">
      <formula>$J$31</formula>
    </cfRule>
  </conditionalFormatting>
  <conditionalFormatting sqref="K32:L32">
    <cfRule type="cellIs" dxfId="68" priority="29" operator="greaterThan">
      <formula>$J$32</formula>
    </cfRule>
  </conditionalFormatting>
  <conditionalFormatting sqref="K33:L33">
    <cfRule type="cellIs" dxfId="67" priority="11" stopIfTrue="1" operator="greaterThan">
      <formula>$J$33</formula>
    </cfRule>
    <cfRule type="expression" dxfId="66" priority="10" stopIfTrue="1">
      <formula>AND($K$28:$L$32=0)</formula>
    </cfRule>
  </conditionalFormatting>
  <conditionalFormatting sqref="P7">
    <cfRule type="cellIs" dxfId="65" priority="100" operator="greaterThan">
      <formula>$O$7</formula>
    </cfRule>
  </conditionalFormatting>
  <conditionalFormatting sqref="P8">
    <cfRule type="cellIs" dxfId="64" priority="99" operator="greaterThan">
      <formula>$O$8</formula>
    </cfRule>
  </conditionalFormatting>
  <conditionalFormatting sqref="P9">
    <cfRule type="cellIs" dxfId="63" priority="98" operator="greaterThan">
      <formula>$O$9</formula>
    </cfRule>
  </conditionalFormatting>
  <conditionalFormatting sqref="P10">
    <cfRule type="cellIs" dxfId="62" priority="97" operator="greaterThan">
      <formula>$O$10</formula>
    </cfRule>
  </conditionalFormatting>
  <conditionalFormatting sqref="P11">
    <cfRule type="cellIs" dxfId="61" priority="96" operator="greaterThan">
      <formula>$O$11</formula>
    </cfRule>
  </conditionalFormatting>
  <conditionalFormatting sqref="P18">
    <cfRule type="cellIs" dxfId="60" priority="62" operator="greaterThan">
      <formula>$O$18</formula>
    </cfRule>
  </conditionalFormatting>
  <conditionalFormatting sqref="P19">
    <cfRule type="cellIs" dxfId="59" priority="61" operator="greaterThan">
      <formula>$O$19</formula>
    </cfRule>
  </conditionalFormatting>
  <conditionalFormatting sqref="P12:Q12">
    <cfRule type="expression" dxfId="58" priority="94" stopIfTrue="1">
      <formula>AND($P$7:$Q$11=0)</formula>
    </cfRule>
    <cfRule type="cellIs" dxfId="57" priority="95" stopIfTrue="1" operator="greaterThan">
      <formula>$O$12</formula>
    </cfRule>
  </conditionalFormatting>
  <conditionalFormatting sqref="P20:Q20">
    <cfRule type="cellIs" dxfId="56" priority="60" operator="greaterThan">
      <formula>$O$20</formula>
    </cfRule>
  </conditionalFormatting>
  <conditionalFormatting sqref="P21:Q21">
    <cfRule type="cellIs" dxfId="55" priority="59" operator="greaterThan">
      <formula>$O$21</formula>
    </cfRule>
  </conditionalFormatting>
  <conditionalFormatting sqref="P22:Q22">
    <cfRule type="expression" dxfId="54" priority="45" stopIfTrue="1">
      <formula>AND($P$18:$Q$21=0)</formula>
    </cfRule>
    <cfRule type="cellIs" dxfId="53" priority="46" stopIfTrue="1" operator="greaterThan">
      <formula>$O$22</formula>
    </cfRule>
  </conditionalFormatting>
  <conditionalFormatting sqref="P28:Q28">
    <cfRule type="cellIs" dxfId="52" priority="28" operator="greaterThan">
      <formula>$O$28</formula>
    </cfRule>
  </conditionalFormatting>
  <conditionalFormatting sqref="P29:Q29">
    <cfRule type="cellIs" dxfId="51" priority="27" operator="greaterThan">
      <formula>$O$29</formula>
    </cfRule>
  </conditionalFormatting>
  <conditionalFormatting sqref="P30:Q30">
    <cfRule type="cellIs" dxfId="50" priority="26" operator="greaterThan">
      <formula>$O$30</formula>
    </cfRule>
  </conditionalFormatting>
  <conditionalFormatting sqref="P31:Q31">
    <cfRule type="cellIs" dxfId="49" priority="25" operator="greaterThan">
      <formula>$O$31</formula>
    </cfRule>
  </conditionalFormatting>
  <conditionalFormatting sqref="P32:Q32">
    <cfRule type="cellIs" dxfId="48" priority="24" operator="greaterThan">
      <formula>$O$32</formula>
    </cfRule>
  </conditionalFormatting>
  <conditionalFormatting sqref="P33:Q33">
    <cfRule type="cellIs" dxfId="47" priority="9" stopIfTrue="1" operator="greaterThan">
      <formula>$O$33</formula>
    </cfRule>
    <cfRule type="expression" dxfId="46" priority="8" stopIfTrue="1">
      <formula>AND($P$28:$Q$32=0)</formula>
    </cfRule>
  </conditionalFormatting>
  <conditionalFormatting sqref="U7">
    <cfRule type="cellIs" dxfId="45" priority="93" operator="greaterThan">
      <formula>$T$7</formula>
    </cfRule>
  </conditionalFormatting>
  <conditionalFormatting sqref="U8:V8">
    <cfRule type="cellIs" dxfId="44" priority="92" operator="greaterThan">
      <formula>$T$8</formula>
    </cfRule>
  </conditionalFormatting>
  <conditionalFormatting sqref="U9:V9">
    <cfRule type="cellIs" dxfId="43" priority="91" operator="greaterThan">
      <formula>$T$9</formula>
    </cfRule>
  </conditionalFormatting>
  <conditionalFormatting sqref="U10:V10">
    <cfRule type="cellIs" dxfId="42" priority="90" operator="greaterThan">
      <formula>$T$10</formula>
    </cfRule>
  </conditionalFormatting>
  <conditionalFormatting sqref="U11:V11">
    <cfRule type="cellIs" dxfId="41" priority="89" operator="greaterThan">
      <formula>$T$11</formula>
    </cfRule>
  </conditionalFormatting>
  <conditionalFormatting sqref="U12:V12">
    <cfRule type="expression" dxfId="40" priority="87" stopIfTrue="1">
      <formula>AND($U$7:$V$11=0)</formula>
    </cfRule>
    <cfRule type="cellIs" dxfId="39" priority="88" stopIfTrue="1" operator="greaterThan">
      <formula>$T$12</formula>
    </cfRule>
  </conditionalFormatting>
  <conditionalFormatting sqref="U18:V18">
    <cfRule type="cellIs" dxfId="38" priority="58" operator="greaterThan">
      <formula>$T$18</formula>
    </cfRule>
  </conditionalFormatting>
  <conditionalFormatting sqref="U19:V19">
    <cfRule type="cellIs" dxfId="37" priority="57" operator="greaterThan">
      <formula>$T$19</formula>
    </cfRule>
  </conditionalFormatting>
  <conditionalFormatting sqref="U20:V20">
    <cfRule type="cellIs" dxfId="36" priority="56" operator="greaterThan">
      <formula>$T$20</formula>
    </cfRule>
  </conditionalFormatting>
  <conditionalFormatting sqref="U21:V21">
    <cfRule type="cellIs" dxfId="35" priority="55" operator="greaterThan">
      <formula>$T$21</formula>
    </cfRule>
  </conditionalFormatting>
  <conditionalFormatting sqref="U22:V22">
    <cfRule type="cellIs" dxfId="34" priority="44" stopIfTrue="1" operator="greaterThan">
      <formula>$T$22</formula>
    </cfRule>
    <cfRule type="expression" dxfId="33" priority="43" stopIfTrue="1">
      <formula>AND($U$18:$V$21=0)</formula>
    </cfRule>
  </conditionalFormatting>
  <conditionalFormatting sqref="U28:V28">
    <cfRule type="cellIs" dxfId="32" priority="23" operator="greaterThan">
      <formula>$T$28</formula>
    </cfRule>
  </conditionalFormatting>
  <conditionalFormatting sqref="U29:V29">
    <cfRule type="cellIs" dxfId="31" priority="22" operator="greaterThan">
      <formula>$T$29</formula>
    </cfRule>
  </conditionalFormatting>
  <conditionalFormatting sqref="U30:V30">
    <cfRule type="cellIs" dxfId="30" priority="21" operator="greaterThan">
      <formula>$T$30</formula>
    </cfRule>
  </conditionalFormatting>
  <conditionalFormatting sqref="U31:V31">
    <cfRule type="cellIs" dxfId="29" priority="20" operator="greaterThan">
      <formula>$T$31</formula>
    </cfRule>
  </conditionalFormatting>
  <conditionalFormatting sqref="U32:V32">
    <cfRule type="cellIs" dxfId="28" priority="19" operator="greaterThan">
      <formula>$T$32</formula>
    </cfRule>
  </conditionalFormatting>
  <conditionalFormatting sqref="U33:V33">
    <cfRule type="cellIs" dxfId="27" priority="7" stopIfTrue="1" operator="greaterThan">
      <formula>$T$33</formula>
    </cfRule>
    <cfRule type="expression" dxfId="26" priority="6" stopIfTrue="1">
      <formula>AND($U$28:$V$32=0)</formula>
    </cfRule>
  </conditionalFormatting>
  <conditionalFormatting sqref="Z7">
    <cfRule type="cellIs" dxfId="25" priority="79" operator="greaterThan">
      <formula>$Y$7</formula>
    </cfRule>
  </conditionalFormatting>
  <conditionalFormatting sqref="Z8:AA8">
    <cfRule type="cellIs" dxfId="24" priority="78" operator="greaterThan">
      <formula>$Y$8</formula>
    </cfRule>
  </conditionalFormatting>
  <conditionalFormatting sqref="Z9:AA9">
    <cfRule type="cellIs" dxfId="23" priority="77" operator="greaterThan">
      <formula>$Y$9</formula>
    </cfRule>
  </conditionalFormatting>
  <conditionalFormatting sqref="Z10:AA10">
    <cfRule type="cellIs" dxfId="22" priority="76" operator="greaterThan">
      <formula>$Y$10</formula>
    </cfRule>
  </conditionalFormatting>
  <conditionalFormatting sqref="Z11:AA11">
    <cfRule type="cellIs" dxfId="21" priority="75" operator="greaterThan">
      <formula>$Y$11</formula>
    </cfRule>
  </conditionalFormatting>
  <conditionalFormatting sqref="Z12:AA12">
    <cfRule type="expression" dxfId="20" priority="73" stopIfTrue="1">
      <formula>AND($Z$7:$AA$11=0)</formula>
    </cfRule>
    <cfRule type="cellIs" dxfId="19" priority="74" stopIfTrue="1" operator="greaterThan">
      <formula>$Y$12</formula>
    </cfRule>
  </conditionalFormatting>
  <conditionalFormatting sqref="Z13:AA13">
    <cfRule type="expression" dxfId="18" priority="71" stopIfTrue="1">
      <formula>AND($E$7:$F$11=0,$K$7:$L$11=0,$P$7:$Q$11=0,$U$7:$V$11=0,$Z$7:$AA$11=0)</formula>
    </cfRule>
    <cfRule type="cellIs" dxfId="17" priority="72" stopIfTrue="1" operator="greaterThan">
      <formula>$Y$13</formula>
    </cfRule>
  </conditionalFormatting>
  <conditionalFormatting sqref="Z18:AA18">
    <cfRule type="cellIs" dxfId="16" priority="54" operator="greaterThan">
      <formula>$Y$18</formula>
    </cfRule>
  </conditionalFormatting>
  <conditionalFormatting sqref="Z19:AA19">
    <cfRule type="cellIs" dxfId="15" priority="53" operator="greaterThan">
      <formula>$Y$19</formula>
    </cfRule>
  </conditionalFormatting>
  <conditionalFormatting sqref="Z20:AA20">
    <cfRule type="cellIs" dxfId="14" priority="52" operator="greaterThan">
      <formula>$Y$20</formula>
    </cfRule>
  </conditionalFormatting>
  <conditionalFormatting sqref="Z21:AA21">
    <cfRule type="cellIs" dxfId="13" priority="51" operator="greaterThan">
      <formula>$Y$21</formula>
    </cfRule>
  </conditionalFormatting>
  <conditionalFormatting sqref="Z22:AA22">
    <cfRule type="expression" dxfId="12" priority="41" stopIfTrue="1">
      <formula>AND($Z$18:$AA$21=0)</formula>
    </cfRule>
    <cfRule type="cellIs" dxfId="11" priority="42" stopIfTrue="1" operator="greaterThan">
      <formula>$Y$22</formula>
    </cfRule>
  </conditionalFormatting>
  <conditionalFormatting sqref="Z23:AA23">
    <cfRule type="cellIs" dxfId="10" priority="40" stopIfTrue="1" operator="greaterThan">
      <formula>$Y$23</formula>
    </cfRule>
    <cfRule type="expression" dxfId="9" priority="39" stopIfTrue="1">
      <formula>AND($E$18:$F$21=0,$K$18:$L$21=0,$P$18:$Q$21=0,$U$18:$V$21=0,$Z$18:$AA$21=0)</formula>
    </cfRule>
  </conditionalFormatting>
  <conditionalFormatting sqref="Z28:AA28">
    <cfRule type="cellIs" dxfId="8" priority="18" operator="greaterThan">
      <formula>$Y$28</formula>
    </cfRule>
  </conditionalFormatting>
  <conditionalFormatting sqref="Z29:AA29">
    <cfRule type="cellIs" dxfId="7" priority="17" operator="greaterThan">
      <formula>$Y$29</formula>
    </cfRule>
  </conditionalFormatting>
  <conditionalFormatting sqref="Z30:AA30">
    <cfRule type="cellIs" dxfId="6" priority="16" operator="greaterThan">
      <formula>$Y$30</formula>
    </cfRule>
  </conditionalFormatting>
  <conditionalFormatting sqref="Z31:AA31">
    <cfRule type="cellIs" dxfId="5" priority="15" operator="greaterThan">
      <formula>$Y$31</formula>
    </cfRule>
  </conditionalFormatting>
  <conditionalFormatting sqref="Z32:AA32">
    <cfRule type="cellIs" dxfId="4" priority="14" operator="greaterThan">
      <formula>$Y$32</formula>
    </cfRule>
  </conditionalFormatting>
  <conditionalFormatting sqref="Z33:AA33">
    <cfRule type="expression" dxfId="3" priority="4" stopIfTrue="1">
      <formula>AND($Z$28:$AA$32=0)</formula>
    </cfRule>
    <cfRule type="cellIs" dxfId="2" priority="5" stopIfTrue="1" operator="greaterThan">
      <formula>$Y$33</formula>
    </cfRule>
  </conditionalFormatting>
  <conditionalFormatting sqref="Z34:AA34">
    <cfRule type="cellIs" dxfId="1" priority="3" stopIfTrue="1" operator="greaterThan">
      <formula>$Y$34</formula>
    </cfRule>
    <cfRule type="expression" dxfId="0" priority="2" stopIfTrue="1">
      <formula>AND($E$28:$F$32=0,$K$28:$L$32=0,$P$28:$Q$32=0,$U$28:$V$32=0,$Z$28:$AA$32=0)</formula>
    </cfRule>
  </conditionalFormatting>
  <dataValidations count="1">
    <dataValidation type="custom" allowBlank="1" showInputMessage="1" sqref="B3:D3" xr:uid="{00000000-0002-0000-09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40"/>
  <sheetViews>
    <sheetView showGridLines="0" tabSelected="1" view="pageLayout" zoomScaleNormal="100" zoomScaleSheetLayoutView="100" workbookViewId="0">
      <selection activeCell="B3" sqref="B3:D3"/>
    </sheetView>
  </sheetViews>
  <sheetFormatPr defaultColWidth="4" defaultRowHeight="13.5"/>
  <cols>
    <col min="1" max="1" width="4" style="1" customWidth="1"/>
    <col min="2" max="2" width="12.625" style="1" customWidth="1"/>
    <col min="3" max="3" width="9.25" style="1" hidden="1" customWidth="1"/>
    <col min="4" max="4" width="8.75" style="1" customWidth="1"/>
    <col min="5" max="6" width="6.375" style="1" customWidth="1"/>
    <col min="7" max="7" width="6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4" style="1"/>
  </cols>
  <sheetData>
    <row r="1" spans="1:28" ht="6" customHeight="1"/>
    <row r="2" spans="1:28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8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  <c r="AB3" s="44"/>
    </row>
    <row r="4" spans="1:28" ht="39.75" customHeight="1">
      <c r="B4" s="16" t="s">
        <v>50</v>
      </c>
      <c r="C4" s="16"/>
    </row>
    <row r="5" spans="1:28" ht="21" customHeight="1">
      <c r="A5" s="2"/>
      <c r="B5" s="171" t="s">
        <v>0</v>
      </c>
      <c r="C5" s="172"/>
      <c r="D5" s="172"/>
      <c r="E5" s="173"/>
      <c r="F5" s="86" t="str">
        <f>+IF(COUNTIF(E7:F28,"&gt;0"),COUNTIF(E7:F28,"&gt;0"),"")</f>
        <v/>
      </c>
      <c r="G5" s="93"/>
      <c r="H5" s="171" t="s">
        <v>23</v>
      </c>
      <c r="I5" s="172"/>
      <c r="J5" s="172"/>
      <c r="K5" s="173"/>
      <c r="L5" s="86" t="str">
        <f>+IF(COUNTIF(K7:L28,"&gt;0"),COUNTIF(K7:L28,"&gt;0"),"")</f>
        <v/>
      </c>
      <c r="M5" s="171" t="s">
        <v>24</v>
      </c>
      <c r="N5" s="172"/>
      <c r="O5" s="172"/>
      <c r="P5" s="173"/>
      <c r="Q5" s="86" t="str">
        <f>+IF(COUNTIF(P8:Q28,"&gt;0"),COUNTIF(P8:Q28,"&gt;0"),"")</f>
        <v/>
      </c>
      <c r="R5" s="171" t="s">
        <v>25</v>
      </c>
      <c r="S5" s="172"/>
      <c r="T5" s="172"/>
      <c r="U5" s="173"/>
      <c r="V5" s="86" t="str">
        <f>+IF(COUNTIF(U7:V20,"&gt;0"),COUNTIF(U7:V20,"&gt;0"),"")</f>
        <v/>
      </c>
      <c r="W5" s="171" t="s">
        <v>3</v>
      </c>
      <c r="X5" s="172"/>
      <c r="Y5" s="172"/>
      <c r="Z5" s="173"/>
      <c r="AA5" s="86" t="str">
        <f>+IF(COUNTIF(Z7:AA28,"&gt;0"),COUNTIF(Z7:AA28,"&gt;0"),"")</f>
        <v/>
      </c>
    </row>
    <row r="6" spans="1:28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7" t="s">
        <v>184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189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8" ht="18" customHeight="1">
      <c r="A7" s="2"/>
      <c r="B7" s="19" t="s">
        <v>44</v>
      </c>
      <c r="C7" s="115" t="s">
        <v>621</v>
      </c>
      <c r="D7" s="13">
        <v>2465</v>
      </c>
      <c r="E7" s="162"/>
      <c r="F7" s="163"/>
      <c r="G7" s="152" t="str">
        <f t="shared" ref="G7:G33" ca="1" si="0">+IF(SUMIF(H7:AA7,"（宮）",K7:AA7),SUMIF(H7:AA7,"（宮）",K7:AA7),"")</f>
        <v/>
      </c>
      <c r="H7" s="7" t="s">
        <v>42</v>
      </c>
      <c r="I7" s="110" t="s">
        <v>622</v>
      </c>
      <c r="J7" s="20">
        <v>314</v>
      </c>
      <c r="K7" s="168"/>
      <c r="L7" s="169"/>
      <c r="M7" s="28"/>
      <c r="N7" s="110"/>
      <c r="O7" s="20"/>
      <c r="P7" s="168"/>
      <c r="Q7" s="169"/>
      <c r="R7" s="28" t="s">
        <v>43</v>
      </c>
      <c r="S7" s="110" t="s">
        <v>237</v>
      </c>
      <c r="T7" s="20">
        <v>350</v>
      </c>
      <c r="U7" s="168"/>
      <c r="V7" s="169"/>
      <c r="W7" s="7" t="s">
        <v>42</v>
      </c>
      <c r="X7" s="110" t="s">
        <v>623</v>
      </c>
      <c r="Y7" s="89">
        <v>270</v>
      </c>
      <c r="Z7" s="168"/>
      <c r="AA7" s="169"/>
    </row>
    <row r="8" spans="1:28" ht="18" customHeight="1">
      <c r="A8" s="2"/>
      <c r="B8" s="5"/>
      <c r="C8" s="116"/>
      <c r="D8" s="9"/>
      <c r="E8" s="162"/>
      <c r="F8" s="163"/>
      <c r="G8" s="151" t="str">
        <f t="shared" ca="1" si="0"/>
        <v/>
      </c>
      <c r="H8" s="7"/>
      <c r="I8" s="111"/>
      <c r="J8" s="9"/>
      <c r="K8" s="162"/>
      <c r="L8" s="163"/>
      <c r="M8" s="12" t="s">
        <v>43</v>
      </c>
      <c r="N8" s="111" t="s">
        <v>228</v>
      </c>
      <c r="O8" s="9">
        <v>663</v>
      </c>
      <c r="P8" s="162"/>
      <c r="Q8" s="163"/>
      <c r="R8" s="12" t="s">
        <v>46</v>
      </c>
      <c r="S8" s="111" t="s">
        <v>238</v>
      </c>
      <c r="T8" s="9">
        <v>660</v>
      </c>
      <c r="U8" s="162"/>
      <c r="V8" s="163"/>
      <c r="W8" s="7"/>
      <c r="X8" s="111"/>
      <c r="Y8" s="8"/>
      <c r="Z8" s="162"/>
      <c r="AA8" s="163"/>
    </row>
    <row r="9" spans="1:28" ht="18" customHeight="1">
      <c r="A9" s="2"/>
      <c r="B9" s="5" t="s">
        <v>151</v>
      </c>
      <c r="C9" s="116" t="s">
        <v>193</v>
      </c>
      <c r="D9" s="9">
        <v>1600</v>
      </c>
      <c r="E9" s="162"/>
      <c r="F9" s="163"/>
      <c r="G9" s="151" t="str">
        <f t="shared" ca="1" si="0"/>
        <v/>
      </c>
      <c r="H9" s="7" t="s">
        <v>42</v>
      </c>
      <c r="I9" s="112" t="s">
        <v>201</v>
      </c>
      <c r="J9" s="30">
        <v>185</v>
      </c>
      <c r="K9" s="162"/>
      <c r="L9" s="163"/>
      <c r="M9" s="12"/>
      <c r="N9" s="111"/>
      <c r="O9" s="9"/>
      <c r="P9" s="162"/>
      <c r="Q9" s="163"/>
      <c r="R9" s="12" t="s">
        <v>44</v>
      </c>
      <c r="S9" s="111" t="s">
        <v>239</v>
      </c>
      <c r="T9" s="9">
        <v>400</v>
      </c>
      <c r="U9" s="162"/>
      <c r="V9" s="163"/>
      <c r="W9" s="7" t="s">
        <v>42</v>
      </c>
      <c r="X9" s="111" t="s">
        <v>250</v>
      </c>
      <c r="Y9" s="8">
        <v>160</v>
      </c>
      <c r="Z9" s="162"/>
      <c r="AA9" s="163"/>
    </row>
    <row r="10" spans="1:28" ht="18" customHeight="1">
      <c r="A10" s="2"/>
      <c r="B10" s="5" t="s">
        <v>10</v>
      </c>
      <c r="C10" s="116" t="s">
        <v>194</v>
      </c>
      <c r="D10" s="9">
        <v>1585</v>
      </c>
      <c r="E10" s="162"/>
      <c r="F10" s="163"/>
      <c r="G10" s="151" t="str">
        <f t="shared" ca="1" si="0"/>
        <v/>
      </c>
      <c r="H10" s="7" t="s">
        <v>42</v>
      </c>
      <c r="I10" s="111" t="s">
        <v>202</v>
      </c>
      <c r="J10" s="9">
        <v>141</v>
      </c>
      <c r="K10" s="162"/>
      <c r="L10" s="163"/>
      <c r="M10" s="12"/>
      <c r="N10" s="111"/>
      <c r="O10" s="9"/>
      <c r="P10" s="162"/>
      <c r="Q10" s="163"/>
      <c r="R10" s="12" t="s">
        <v>47</v>
      </c>
      <c r="S10" s="111" t="s">
        <v>240</v>
      </c>
      <c r="T10" s="9">
        <v>230</v>
      </c>
      <c r="U10" s="162"/>
      <c r="V10" s="163"/>
      <c r="W10" s="7" t="s">
        <v>42</v>
      </c>
      <c r="X10" s="111" t="s">
        <v>251</v>
      </c>
      <c r="Y10" s="8">
        <v>240</v>
      </c>
      <c r="Z10" s="162"/>
      <c r="AA10" s="163"/>
    </row>
    <row r="11" spans="1:28" ht="18" customHeight="1">
      <c r="A11" s="2"/>
      <c r="B11" s="5" t="s">
        <v>48</v>
      </c>
      <c r="C11" s="116" t="s">
        <v>195</v>
      </c>
      <c r="D11" s="9">
        <v>3720</v>
      </c>
      <c r="E11" s="162"/>
      <c r="F11" s="163"/>
      <c r="G11" s="151" t="str">
        <f t="shared" ca="1" si="0"/>
        <v/>
      </c>
      <c r="H11" s="7" t="s">
        <v>42</v>
      </c>
      <c r="I11" s="111" t="s">
        <v>203</v>
      </c>
      <c r="J11" s="9">
        <v>365</v>
      </c>
      <c r="K11" s="162"/>
      <c r="L11" s="163"/>
      <c r="M11" s="7" t="s">
        <v>42</v>
      </c>
      <c r="N11" s="111" t="s">
        <v>229</v>
      </c>
      <c r="O11" s="9">
        <v>31</v>
      </c>
      <c r="P11" s="162"/>
      <c r="Q11" s="163"/>
      <c r="R11" s="12" t="s">
        <v>48</v>
      </c>
      <c r="S11" s="111" t="s">
        <v>241</v>
      </c>
      <c r="T11" s="9">
        <v>150</v>
      </c>
      <c r="U11" s="162"/>
      <c r="V11" s="163"/>
      <c r="W11" s="7" t="s">
        <v>42</v>
      </c>
      <c r="X11" s="111" t="s">
        <v>252</v>
      </c>
      <c r="Y11" s="8">
        <v>375</v>
      </c>
      <c r="Z11" s="162"/>
      <c r="AA11" s="163"/>
    </row>
    <row r="12" spans="1:28" ht="18" customHeight="1">
      <c r="A12" s="2"/>
      <c r="B12" s="5"/>
      <c r="C12" s="116"/>
      <c r="D12" s="9"/>
      <c r="E12" s="162"/>
      <c r="F12" s="163"/>
      <c r="G12" s="151" t="str">
        <f t="shared" ca="1" si="0"/>
        <v/>
      </c>
      <c r="H12" s="7"/>
      <c r="I12" s="111"/>
      <c r="J12" s="9"/>
      <c r="K12" s="162"/>
      <c r="L12" s="163"/>
      <c r="M12" s="12" t="s">
        <v>44</v>
      </c>
      <c r="N12" s="111" t="s">
        <v>230</v>
      </c>
      <c r="O12" s="9">
        <v>935</v>
      </c>
      <c r="P12" s="162"/>
      <c r="Q12" s="163"/>
      <c r="R12" s="12" t="s">
        <v>40</v>
      </c>
      <c r="S12" s="111" t="s">
        <v>242</v>
      </c>
      <c r="T12" s="9">
        <v>275</v>
      </c>
      <c r="U12" s="162"/>
      <c r="V12" s="163"/>
      <c r="W12" s="12"/>
      <c r="X12" s="113"/>
      <c r="Y12" s="8"/>
      <c r="Z12" s="162"/>
      <c r="AA12" s="163"/>
    </row>
    <row r="13" spans="1:28" ht="18" customHeight="1">
      <c r="A13" s="2"/>
      <c r="B13" s="5"/>
      <c r="C13" s="116"/>
      <c r="D13" s="9"/>
      <c r="E13" s="162"/>
      <c r="F13" s="163"/>
      <c r="G13" s="151" t="str">
        <f t="shared" ca="1" si="0"/>
        <v/>
      </c>
      <c r="H13" s="7"/>
      <c r="I13" s="111"/>
      <c r="J13" s="9"/>
      <c r="K13" s="162"/>
      <c r="L13" s="163"/>
      <c r="M13" s="31"/>
      <c r="N13" s="111"/>
      <c r="O13" s="9"/>
      <c r="P13" s="162"/>
      <c r="Q13" s="163"/>
      <c r="R13" s="12" t="s">
        <v>37</v>
      </c>
      <c r="S13" s="111" t="s">
        <v>243</v>
      </c>
      <c r="T13" s="9">
        <v>300</v>
      </c>
      <c r="U13" s="162"/>
      <c r="V13" s="163"/>
      <c r="W13" s="7"/>
      <c r="X13" s="111"/>
      <c r="Y13" s="8"/>
      <c r="Z13" s="162"/>
      <c r="AA13" s="163"/>
    </row>
    <row r="14" spans="1:28" ht="18" customHeight="1">
      <c r="A14" s="2"/>
      <c r="B14" s="5" t="s">
        <v>4</v>
      </c>
      <c r="C14" s="116" t="s">
        <v>602</v>
      </c>
      <c r="D14" s="9">
        <v>4760</v>
      </c>
      <c r="E14" s="162"/>
      <c r="F14" s="163"/>
      <c r="G14" s="151" t="str">
        <f t="shared" ca="1" si="0"/>
        <v/>
      </c>
      <c r="H14" s="7" t="s">
        <v>42</v>
      </c>
      <c r="I14" s="111" t="s">
        <v>204</v>
      </c>
      <c r="J14" s="9">
        <v>185</v>
      </c>
      <c r="K14" s="162"/>
      <c r="L14" s="163"/>
      <c r="M14" s="7" t="s">
        <v>42</v>
      </c>
      <c r="N14" s="111" t="s">
        <v>231</v>
      </c>
      <c r="O14" s="9">
        <v>40</v>
      </c>
      <c r="P14" s="162"/>
      <c r="Q14" s="163"/>
      <c r="R14" s="12" t="s">
        <v>15</v>
      </c>
      <c r="S14" s="111" t="s">
        <v>244</v>
      </c>
      <c r="T14" s="9">
        <v>250</v>
      </c>
      <c r="U14" s="162"/>
      <c r="V14" s="163"/>
      <c r="W14" s="7" t="s">
        <v>42</v>
      </c>
      <c r="X14" s="111" t="s">
        <v>253</v>
      </c>
      <c r="Y14" s="8">
        <v>105</v>
      </c>
      <c r="Z14" s="162"/>
      <c r="AA14" s="163"/>
    </row>
    <row r="15" spans="1:28" ht="18" customHeight="1">
      <c r="A15" s="2"/>
      <c r="B15" s="5" t="s">
        <v>5</v>
      </c>
      <c r="C15" s="116" t="s">
        <v>196</v>
      </c>
      <c r="D15" s="9">
        <v>1210</v>
      </c>
      <c r="E15" s="162"/>
      <c r="F15" s="163"/>
      <c r="G15" s="151" t="str">
        <f t="shared" ca="1" si="0"/>
        <v/>
      </c>
      <c r="H15" s="7" t="s">
        <v>42</v>
      </c>
      <c r="I15" s="111" t="s">
        <v>205</v>
      </c>
      <c r="J15" s="9">
        <v>95</v>
      </c>
      <c r="K15" s="162"/>
      <c r="L15" s="163"/>
      <c r="M15" s="7" t="s">
        <v>42</v>
      </c>
      <c r="N15" s="111" t="s">
        <v>232</v>
      </c>
      <c r="O15" s="9">
        <v>26</v>
      </c>
      <c r="P15" s="162"/>
      <c r="Q15" s="163"/>
      <c r="R15" s="12" t="s">
        <v>45</v>
      </c>
      <c r="S15" s="111" t="s">
        <v>245</v>
      </c>
      <c r="T15" s="9">
        <v>690</v>
      </c>
      <c r="U15" s="162"/>
      <c r="V15" s="163"/>
      <c r="W15" s="7" t="s">
        <v>42</v>
      </c>
      <c r="X15" s="111" t="s">
        <v>254</v>
      </c>
      <c r="Y15" s="8">
        <v>55</v>
      </c>
      <c r="Z15" s="162"/>
      <c r="AA15" s="163"/>
    </row>
    <row r="16" spans="1:28" ht="18" customHeight="1">
      <c r="A16" s="2"/>
      <c r="B16" s="5" t="s">
        <v>15</v>
      </c>
      <c r="C16" s="116" t="s">
        <v>197</v>
      </c>
      <c r="D16" s="9">
        <v>2060</v>
      </c>
      <c r="E16" s="162"/>
      <c r="F16" s="163"/>
      <c r="G16" s="151" t="str">
        <f t="shared" ca="1" si="0"/>
        <v/>
      </c>
      <c r="H16" s="7" t="s">
        <v>42</v>
      </c>
      <c r="I16" s="111" t="s">
        <v>206</v>
      </c>
      <c r="J16" s="8">
        <v>147</v>
      </c>
      <c r="K16" s="162"/>
      <c r="L16" s="163"/>
      <c r="M16" s="7" t="s">
        <v>42</v>
      </c>
      <c r="N16" s="111" t="s">
        <v>233</v>
      </c>
      <c r="O16" s="9">
        <v>30</v>
      </c>
      <c r="P16" s="162"/>
      <c r="Q16" s="163"/>
      <c r="R16" s="12" t="s">
        <v>41</v>
      </c>
      <c r="S16" s="111" t="s">
        <v>246</v>
      </c>
      <c r="T16" s="9">
        <v>600</v>
      </c>
      <c r="U16" s="162"/>
      <c r="V16" s="163"/>
      <c r="W16" s="7" t="s">
        <v>42</v>
      </c>
      <c r="X16" s="111" t="s">
        <v>255</v>
      </c>
      <c r="Y16" s="8">
        <v>75</v>
      </c>
      <c r="Z16" s="162"/>
      <c r="AA16" s="163"/>
    </row>
    <row r="17" spans="1:27" ht="18" customHeight="1">
      <c r="A17" s="2"/>
      <c r="B17" s="5" t="s">
        <v>6</v>
      </c>
      <c r="C17" s="116" t="s">
        <v>198</v>
      </c>
      <c r="D17" s="9">
        <v>1780</v>
      </c>
      <c r="E17" s="162"/>
      <c r="F17" s="163"/>
      <c r="G17" s="151" t="str">
        <f t="shared" ca="1" si="0"/>
        <v/>
      </c>
      <c r="H17" s="7" t="s">
        <v>42</v>
      </c>
      <c r="I17" s="111" t="s">
        <v>207</v>
      </c>
      <c r="J17" s="9">
        <v>90</v>
      </c>
      <c r="K17" s="162"/>
      <c r="L17" s="163"/>
      <c r="M17" s="7" t="s">
        <v>42</v>
      </c>
      <c r="N17" s="111" t="s">
        <v>234</v>
      </c>
      <c r="O17" s="9">
        <v>30</v>
      </c>
      <c r="P17" s="162"/>
      <c r="Q17" s="163"/>
      <c r="R17" s="12" t="s">
        <v>36</v>
      </c>
      <c r="S17" s="111" t="s">
        <v>247</v>
      </c>
      <c r="T17" s="9">
        <v>100</v>
      </c>
      <c r="U17" s="162"/>
      <c r="V17" s="163"/>
      <c r="W17" s="7" t="s">
        <v>42</v>
      </c>
      <c r="X17" s="111" t="s">
        <v>273</v>
      </c>
      <c r="Y17" s="8">
        <v>60</v>
      </c>
      <c r="Z17" s="162"/>
      <c r="AA17" s="163"/>
    </row>
    <row r="18" spans="1:27" ht="18" customHeight="1">
      <c r="A18" s="2"/>
      <c r="B18" s="5" t="s">
        <v>11</v>
      </c>
      <c r="C18" s="116" t="s">
        <v>199</v>
      </c>
      <c r="D18" s="9">
        <v>2230</v>
      </c>
      <c r="E18" s="162"/>
      <c r="F18" s="163"/>
      <c r="G18" s="151" t="str">
        <f t="shared" ca="1" si="0"/>
        <v/>
      </c>
      <c r="H18" s="7" t="s">
        <v>42</v>
      </c>
      <c r="I18" s="111" t="s">
        <v>208</v>
      </c>
      <c r="J18" s="9">
        <v>197</v>
      </c>
      <c r="K18" s="162"/>
      <c r="L18" s="163"/>
      <c r="M18" s="7" t="s">
        <v>42</v>
      </c>
      <c r="N18" s="111" t="s">
        <v>235</v>
      </c>
      <c r="O18" s="9">
        <v>34</v>
      </c>
      <c r="P18" s="162"/>
      <c r="Q18" s="163"/>
      <c r="R18" s="12" t="s">
        <v>49</v>
      </c>
      <c r="S18" s="111" t="s">
        <v>248</v>
      </c>
      <c r="T18" s="9">
        <v>450</v>
      </c>
      <c r="U18" s="162"/>
      <c r="V18" s="163"/>
      <c r="W18" s="7" t="s">
        <v>42</v>
      </c>
      <c r="X18" s="111" t="s">
        <v>256</v>
      </c>
      <c r="Y18" s="8">
        <v>80</v>
      </c>
      <c r="Z18" s="162"/>
      <c r="AA18" s="163"/>
    </row>
    <row r="19" spans="1:27" ht="18" customHeight="1">
      <c r="A19" s="2"/>
      <c r="B19" s="5" t="s">
        <v>12</v>
      </c>
      <c r="C19" s="116" t="s">
        <v>200</v>
      </c>
      <c r="D19" s="9">
        <v>1590</v>
      </c>
      <c r="E19" s="162"/>
      <c r="F19" s="163"/>
      <c r="G19" s="151" t="str">
        <f t="shared" ca="1" si="0"/>
        <v/>
      </c>
      <c r="H19" s="7" t="s">
        <v>42</v>
      </c>
      <c r="I19" s="111" t="s">
        <v>209</v>
      </c>
      <c r="J19" s="21">
        <v>145</v>
      </c>
      <c r="K19" s="162"/>
      <c r="L19" s="163"/>
      <c r="M19" s="7" t="s">
        <v>42</v>
      </c>
      <c r="N19" s="111" t="s">
        <v>236</v>
      </c>
      <c r="O19" s="9">
        <v>22</v>
      </c>
      <c r="P19" s="162"/>
      <c r="Q19" s="163"/>
      <c r="R19" s="12" t="s">
        <v>28</v>
      </c>
      <c r="S19" s="111" t="s">
        <v>249</v>
      </c>
      <c r="T19" s="9">
        <v>330</v>
      </c>
      <c r="U19" s="162"/>
      <c r="V19" s="163"/>
      <c r="W19" s="7" t="s">
        <v>42</v>
      </c>
      <c r="X19" s="111" t="s">
        <v>263</v>
      </c>
      <c r="Y19" s="8">
        <v>60</v>
      </c>
      <c r="Z19" s="162"/>
      <c r="AA19" s="163"/>
    </row>
    <row r="20" spans="1:27" ht="18" customHeight="1">
      <c r="A20" s="2"/>
      <c r="B20" s="5" t="s">
        <v>152</v>
      </c>
      <c r="C20" s="116" t="s">
        <v>219</v>
      </c>
      <c r="D20" s="9">
        <v>4015</v>
      </c>
      <c r="E20" s="162"/>
      <c r="F20" s="163"/>
      <c r="G20" s="151" t="str">
        <f t="shared" ca="1" si="0"/>
        <v/>
      </c>
      <c r="H20" s="7" t="s">
        <v>42</v>
      </c>
      <c r="I20" s="111" t="s">
        <v>210</v>
      </c>
      <c r="J20" s="9">
        <v>205</v>
      </c>
      <c r="K20" s="162"/>
      <c r="L20" s="163"/>
      <c r="M20" s="7" t="s">
        <v>42</v>
      </c>
      <c r="N20" s="111" t="s">
        <v>601</v>
      </c>
      <c r="O20" s="9">
        <v>37</v>
      </c>
      <c r="P20" s="162"/>
      <c r="Q20" s="163"/>
      <c r="R20" s="12" t="s">
        <v>31</v>
      </c>
      <c r="S20" s="111" t="s">
        <v>603</v>
      </c>
      <c r="T20" s="9">
        <v>40</v>
      </c>
      <c r="U20" s="162"/>
      <c r="V20" s="163"/>
      <c r="W20" s="7" t="s">
        <v>42</v>
      </c>
      <c r="X20" s="111" t="s">
        <v>272</v>
      </c>
      <c r="Y20" s="8">
        <v>130</v>
      </c>
      <c r="Z20" s="162"/>
      <c r="AA20" s="163"/>
    </row>
    <row r="21" spans="1:27" ht="18" customHeight="1">
      <c r="A21" s="2"/>
      <c r="B21" s="5" t="s">
        <v>13</v>
      </c>
      <c r="C21" s="116" t="s">
        <v>220</v>
      </c>
      <c r="D21" s="9">
        <v>1700</v>
      </c>
      <c r="E21" s="162"/>
      <c r="F21" s="163"/>
      <c r="G21" s="151" t="str">
        <f t="shared" ca="1" si="0"/>
        <v/>
      </c>
      <c r="H21" s="7" t="s">
        <v>42</v>
      </c>
      <c r="I21" s="111" t="s">
        <v>211</v>
      </c>
      <c r="J21" s="9">
        <v>80</v>
      </c>
      <c r="K21" s="162"/>
      <c r="L21" s="163"/>
      <c r="M21" s="7" t="s">
        <v>42</v>
      </c>
      <c r="N21" s="111" t="s">
        <v>257</v>
      </c>
      <c r="O21" s="9">
        <v>11</v>
      </c>
      <c r="P21" s="162"/>
      <c r="Q21" s="163"/>
      <c r="R21" s="12"/>
      <c r="S21" s="111"/>
      <c r="T21" s="9"/>
      <c r="U21" s="162"/>
      <c r="V21" s="163"/>
      <c r="W21" s="7" t="s">
        <v>42</v>
      </c>
      <c r="X21" s="111" t="s">
        <v>271</v>
      </c>
      <c r="Y21" s="8">
        <v>55</v>
      </c>
      <c r="Z21" s="162"/>
      <c r="AA21" s="163"/>
    </row>
    <row r="22" spans="1:27" ht="18" customHeight="1">
      <c r="A22" s="2"/>
      <c r="B22" s="5" t="s">
        <v>150</v>
      </c>
      <c r="C22" s="116" t="s">
        <v>221</v>
      </c>
      <c r="D22" s="9">
        <v>2440</v>
      </c>
      <c r="E22" s="162"/>
      <c r="F22" s="163"/>
      <c r="G22" s="151" t="str">
        <f t="shared" ca="1" si="0"/>
        <v/>
      </c>
      <c r="H22" s="7" t="s">
        <v>42</v>
      </c>
      <c r="I22" s="111" t="s">
        <v>212</v>
      </c>
      <c r="J22" s="9">
        <v>195</v>
      </c>
      <c r="K22" s="162"/>
      <c r="L22" s="163"/>
      <c r="M22" s="7" t="s">
        <v>42</v>
      </c>
      <c r="N22" s="111" t="s">
        <v>258</v>
      </c>
      <c r="O22" s="9">
        <v>48</v>
      </c>
      <c r="P22" s="162"/>
      <c r="Q22" s="163"/>
      <c r="R22" s="12"/>
      <c r="S22" s="111"/>
      <c r="T22" s="9"/>
      <c r="U22" s="162"/>
      <c r="V22" s="163"/>
      <c r="W22" s="7" t="s">
        <v>42</v>
      </c>
      <c r="X22" s="111" t="s">
        <v>270</v>
      </c>
      <c r="Y22" s="8">
        <v>95</v>
      </c>
      <c r="Z22" s="162"/>
      <c r="AA22" s="163"/>
    </row>
    <row r="23" spans="1:27" ht="18" customHeight="1">
      <c r="A23" s="2"/>
      <c r="B23" s="5" t="s">
        <v>7</v>
      </c>
      <c r="C23" s="116" t="s">
        <v>222</v>
      </c>
      <c r="D23" s="9">
        <v>1075</v>
      </c>
      <c r="E23" s="162"/>
      <c r="F23" s="163"/>
      <c r="G23" s="151" t="str">
        <f t="shared" ca="1" si="0"/>
        <v/>
      </c>
      <c r="H23" s="7" t="s">
        <v>42</v>
      </c>
      <c r="I23" s="111" t="s">
        <v>213</v>
      </c>
      <c r="J23" s="9">
        <v>115</v>
      </c>
      <c r="K23" s="162"/>
      <c r="L23" s="163"/>
      <c r="M23" s="12"/>
      <c r="N23" s="111"/>
      <c r="O23" s="9"/>
      <c r="P23" s="162"/>
      <c r="Q23" s="163"/>
      <c r="R23" s="12"/>
      <c r="S23" s="111"/>
      <c r="T23" s="9"/>
      <c r="U23" s="162"/>
      <c r="V23" s="163"/>
      <c r="W23" s="7" t="s">
        <v>42</v>
      </c>
      <c r="X23" s="111" t="s">
        <v>269</v>
      </c>
      <c r="Y23" s="8">
        <v>30</v>
      </c>
      <c r="Z23" s="162"/>
      <c r="AA23" s="163"/>
    </row>
    <row r="24" spans="1:27" ht="18" customHeight="1">
      <c r="A24" s="2"/>
      <c r="B24" s="5" t="s">
        <v>16</v>
      </c>
      <c r="C24" s="116" t="s">
        <v>223</v>
      </c>
      <c r="D24" s="9">
        <v>1450</v>
      </c>
      <c r="E24" s="162"/>
      <c r="F24" s="163"/>
      <c r="G24" s="151" t="str">
        <f t="shared" ca="1" si="0"/>
        <v/>
      </c>
      <c r="H24" s="7" t="s">
        <v>42</v>
      </c>
      <c r="I24" s="111" t="s">
        <v>214</v>
      </c>
      <c r="J24" s="8">
        <v>115</v>
      </c>
      <c r="K24" s="162"/>
      <c r="L24" s="163"/>
      <c r="M24" s="7" t="s">
        <v>42</v>
      </c>
      <c r="N24" s="111" t="s">
        <v>259</v>
      </c>
      <c r="O24" s="9">
        <v>23</v>
      </c>
      <c r="P24" s="162"/>
      <c r="Q24" s="163"/>
      <c r="R24" s="12"/>
      <c r="S24" s="111"/>
      <c r="T24" s="9"/>
      <c r="U24" s="162"/>
      <c r="V24" s="163"/>
      <c r="W24" s="7" t="s">
        <v>42</v>
      </c>
      <c r="X24" s="111" t="s">
        <v>268</v>
      </c>
      <c r="Y24" s="8">
        <v>50</v>
      </c>
      <c r="Z24" s="162"/>
      <c r="AA24" s="163"/>
    </row>
    <row r="25" spans="1:27" ht="18" customHeight="1">
      <c r="A25" s="2"/>
      <c r="B25" s="5" t="s">
        <v>17</v>
      </c>
      <c r="C25" s="116" t="s">
        <v>224</v>
      </c>
      <c r="D25" s="9">
        <v>1270</v>
      </c>
      <c r="E25" s="162"/>
      <c r="F25" s="163"/>
      <c r="G25" s="151" t="str">
        <f t="shared" ca="1" si="0"/>
        <v/>
      </c>
      <c r="H25" s="7" t="s">
        <v>42</v>
      </c>
      <c r="I25" s="111" t="s">
        <v>215</v>
      </c>
      <c r="J25" s="9">
        <v>140</v>
      </c>
      <c r="K25" s="162"/>
      <c r="L25" s="163"/>
      <c r="M25" s="7" t="s">
        <v>42</v>
      </c>
      <c r="N25" s="111" t="s">
        <v>260</v>
      </c>
      <c r="O25" s="9">
        <v>35</v>
      </c>
      <c r="P25" s="162"/>
      <c r="Q25" s="163"/>
      <c r="R25" s="12"/>
      <c r="S25" s="111"/>
      <c r="T25" s="9"/>
      <c r="U25" s="162"/>
      <c r="V25" s="163"/>
      <c r="W25" s="7" t="s">
        <v>42</v>
      </c>
      <c r="X25" s="111" t="s">
        <v>267</v>
      </c>
      <c r="Y25" s="8">
        <v>35</v>
      </c>
      <c r="Z25" s="162"/>
      <c r="AA25" s="163"/>
    </row>
    <row r="26" spans="1:27" ht="18" customHeight="1">
      <c r="A26" s="2"/>
      <c r="B26" s="5" t="s">
        <v>8</v>
      </c>
      <c r="C26" s="116" t="s">
        <v>225</v>
      </c>
      <c r="D26" s="9">
        <v>975</v>
      </c>
      <c r="E26" s="162"/>
      <c r="F26" s="163"/>
      <c r="G26" s="151" t="str">
        <f t="shared" ca="1" si="0"/>
        <v/>
      </c>
      <c r="H26" s="7" t="s">
        <v>42</v>
      </c>
      <c r="I26" s="111" t="s">
        <v>216</v>
      </c>
      <c r="J26" s="9">
        <v>160</v>
      </c>
      <c r="K26" s="162"/>
      <c r="L26" s="163"/>
      <c r="M26" s="7" t="s">
        <v>42</v>
      </c>
      <c r="N26" s="111" t="s">
        <v>261</v>
      </c>
      <c r="O26" s="9">
        <v>36</v>
      </c>
      <c r="P26" s="162"/>
      <c r="Q26" s="163"/>
      <c r="R26" s="12"/>
      <c r="S26" s="111"/>
      <c r="T26" s="9"/>
      <c r="U26" s="162"/>
      <c r="V26" s="163"/>
      <c r="W26" s="7" t="s">
        <v>42</v>
      </c>
      <c r="X26" s="111" t="s">
        <v>266</v>
      </c>
      <c r="Y26" s="8">
        <v>35</v>
      </c>
      <c r="Z26" s="162"/>
      <c r="AA26" s="163"/>
    </row>
    <row r="27" spans="1:27" ht="18" customHeight="1">
      <c r="A27" s="2"/>
      <c r="B27" s="5" t="s">
        <v>14</v>
      </c>
      <c r="C27" s="116" t="s">
        <v>226</v>
      </c>
      <c r="D27" s="9">
        <v>1210</v>
      </c>
      <c r="E27" s="162"/>
      <c r="F27" s="163"/>
      <c r="G27" s="151" t="str">
        <f t="shared" ca="1" si="0"/>
        <v/>
      </c>
      <c r="H27" s="7" t="s">
        <v>42</v>
      </c>
      <c r="I27" s="111" t="s">
        <v>217</v>
      </c>
      <c r="J27" s="21">
        <v>105</v>
      </c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 t="s">
        <v>42</v>
      </c>
      <c r="X27" s="111" t="s">
        <v>265</v>
      </c>
      <c r="Y27" s="8">
        <v>65</v>
      </c>
      <c r="Z27" s="162"/>
      <c r="AA27" s="163"/>
    </row>
    <row r="28" spans="1:27" ht="18" customHeight="1">
      <c r="A28" s="2"/>
      <c r="B28" s="5" t="s">
        <v>9</v>
      </c>
      <c r="C28" s="116" t="s">
        <v>227</v>
      </c>
      <c r="D28" s="9">
        <v>1760</v>
      </c>
      <c r="E28" s="162"/>
      <c r="F28" s="163"/>
      <c r="G28" s="151" t="str">
        <f t="shared" ca="1" si="0"/>
        <v/>
      </c>
      <c r="H28" s="7" t="s">
        <v>42</v>
      </c>
      <c r="I28" s="111" t="s">
        <v>218</v>
      </c>
      <c r="J28" s="21">
        <v>170</v>
      </c>
      <c r="K28" s="162"/>
      <c r="L28" s="163"/>
      <c r="M28" s="7" t="s">
        <v>42</v>
      </c>
      <c r="N28" s="111" t="s">
        <v>262</v>
      </c>
      <c r="O28" s="9">
        <v>31</v>
      </c>
      <c r="P28" s="162"/>
      <c r="Q28" s="163"/>
      <c r="R28" s="12"/>
      <c r="S28" s="111"/>
      <c r="T28" s="9"/>
      <c r="U28" s="162"/>
      <c r="V28" s="163"/>
      <c r="W28" s="7" t="s">
        <v>42</v>
      </c>
      <c r="X28" s="111" t="s">
        <v>264</v>
      </c>
      <c r="Y28" s="8">
        <v>55</v>
      </c>
      <c r="Z28" s="162"/>
      <c r="AA28" s="163"/>
    </row>
    <row r="29" spans="1:27" ht="18" customHeight="1">
      <c r="A29" s="2"/>
      <c r="B29" s="5"/>
      <c r="C29" s="116"/>
      <c r="D29" s="9"/>
      <c r="E29" s="162"/>
      <c r="F29" s="163"/>
      <c r="G29" s="151" t="str">
        <f t="shared" ca="1" si="0"/>
        <v/>
      </c>
      <c r="H29" s="12"/>
      <c r="I29" s="113"/>
      <c r="J29" s="21"/>
      <c r="K29" s="162"/>
      <c r="L29" s="163"/>
      <c r="M29" s="12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5"/>
      <c r="C30" s="116"/>
      <c r="D30" s="9"/>
      <c r="E30" s="162"/>
      <c r="F30" s="163"/>
      <c r="G30" s="151" t="str">
        <f t="shared" ca="1" si="0"/>
        <v/>
      </c>
      <c r="H30" s="12"/>
      <c r="I30" s="113"/>
      <c r="J30" s="21"/>
      <c r="K30" s="162"/>
      <c r="L30" s="163"/>
      <c r="M30" s="12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6"/>
      <c r="D31" s="9"/>
      <c r="E31" s="162"/>
      <c r="F31" s="163"/>
      <c r="G31" s="151" t="str">
        <f t="shared" ca="1" si="0"/>
        <v/>
      </c>
      <c r="H31" s="12"/>
      <c r="I31" s="113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5"/>
      <c r="C32" s="116"/>
      <c r="D32" s="9"/>
      <c r="E32" s="162"/>
      <c r="F32" s="163"/>
      <c r="G32" s="151" t="str">
        <f t="shared" ca="1" si="0"/>
        <v/>
      </c>
      <c r="H32" s="12"/>
      <c r="I32" s="113"/>
      <c r="J32" s="21"/>
      <c r="K32" s="162"/>
      <c r="L32" s="163"/>
      <c r="M32" s="12"/>
      <c r="N32" s="111"/>
      <c r="O32" s="9"/>
      <c r="P32" s="162"/>
      <c r="Q32" s="163"/>
      <c r="R32" s="12"/>
      <c r="S32" s="111"/>
      <c r="T32" s="9"/>
      <c r="U32" s="162"/>
      <c r="V32" s="163"/>
      <c r="W32" s="12"/>
      <c r="X32" s="113"/>
      <c r="Y32" s="8"/>
      <c r="Z32" s="162"/>
      <c r="AA32" s="163"/>
    </row>
    <row r="33" spans="1:27" ht="18" customHeight="1">
      <c r="A33" s="2"/>
      <c r="B33" s="5"/>
      <c r="C33" s="116"/>
      <c r="D33" s="6"/>
      <c r="E33" s="162"/>
      <c r="F33" s="163"/>
      <c r="G33" s="151" t="str">
        <f t="shared" ca="1" si="0"/>
        <v/>
      </c>
      <c r="H33" s="12"/>
      <c r="I33" s="114"/>
      <c r="J33" s="21"/>
      <c r="K33" s="162"/>
      <c r="L33" s="163"/>
      <c r="M33" s="12"/>
      <c r="N33" s="117"/>
      <c r="O33" s="9"/>
      <c r="P33" s="162"/>
      <c r="Q33" s="163"/>
      <c r="R33" s="12"/>
      <c r="S33" s="117"/>
      <c r="T33" s="9"/>
      <c r="U33" s="162"/>
      <c r="V33" s="163"/>
      <c r="W33" s="12"/>
      <c r="X33" s="114"/>
      <c r="Y33" s="8"/>
      <c r="Z33" s="162"/>
      <c r="AA33" s="163"/>
    </row>
    <row r="34" spans="1:27" ht="18" customHeight="1" thickBot="1">
      <c r="A34" s="2"/>
      <c r="B34" s="34" t="s">
        <v>26</v>
      </c>
      <c r="C34" s="108" t="s">
        <v>192</v>
      </c>
      <c r="D34" s="35">
        <f>SUM(D7:D33)</f>
        <v>38895</v>
      </c>
      <c r="E34" s="166" t="str">
        <f>IF(SUM(E7:E33),SUM(E7:E33),"")</f>
        <v/>
      </c>
      <c r="F34" s="167"/>
      <c r="G34" s="95"/>
      <c r="H34" s="34" t="s">
        <v>26</v>
      </c>
      <c r="I34" s="108" t="s">
        <v>192</v>
      </c>
      <c r="J34" s="36">
        <f>SUM(J7:J33)</f>
        <v>3149</v>
      </c>
      <c r="K34" s="166" t="str">
        <f>IF(SUM(K7:K33),SUM(K7:K33),"")</f>
        <v/>
      </c>
      <c r="L34" s="167"/>
      <c r="M34" s="34" t="s">
        <v>26</v>
      </c>
      <c r="N34" s="108" t="s">
        <v>192</v>
      </c>
      <c r="O34" s="36">
        <f>SUM(O7:O33)</f>
        <v>2032</v>
      </c>
      <c r="P34" s="166" t="str">
        <f>IF(SUM(P7:P33),SUM(P7:P33),"")</f>
        <v/>
      </c>
      <c r="Q34" s="167"/>
      <c r="R34" s="34" t="s">
        <v>26</v>
      </c>
      <c r="S34" s="108" t="s">
        <v>191</v>
      </c>
      <c r="T34" s="36">
        <f>SUM(T7:T33)</f>
        <v>4825</v>
      </c>
      <c r="U34" s="166" t="str">
        <f>IF(SUM(U7:U33),SUM(U7:U33),"")</f>
        <v/>
      </c>
      <c r="V34" s="167"/>
      <c r="W34" s="34" t="s">
        <v>26</v>
      </c>
      <c r="X34" s="108" t="s">
        <v>191</v>
      </c>
      <c r="Y34" s="35">
        <f>SUM(Y7:Y33)</f>
        <v>2030</v>
      </c>
      <c r="Z34" s="166" t="str">
        <f>IF(SUM(Z7:Z33),SUM(Z7:Z33),"")</f>
        <v/>
      </c>
      <c r="AA34" s="167"/>
    </row>
    <row r="35" spans="1:27" ht="18" customHeight="1" thickTop="1">
      <c r="A35" s="3"/>
      <c r="B35" s="10" t="s">
        <v>18</v>
      </c>
      <c r="C35" s="109"/>
      <c r="D35" s="37">
        <f>SUM(宮崎市①!D34+宮崎市②!D33)</f>
        <v>58576</v>
      </c>
      <c r="E35" s="192" t="str">
        <f>IF(SUM(宮崎市①!E34,宮崎市②!E33),SUM(宮崎市①!E34,宮崎市②!E33),"")</f>
        <v/>
      </c>
      <c r="F35" s="193"/>
      <c r="G35" s="96"/>
      <c r="H35" s="10" t="s">
        <v>18</v>
      </c>
      <c r="I35" s="109"/>
      <c r="J35" s="37">
        <f>SUM(宮崎市①!J34+宮崎市②!J33)</f>
        <v>4234</v>
      </c>
      <c r="K35" s="192" t="str">
        <f>IF(SUM(宮崎市①!K34,宮崎市②!K33),SUM(宮崎市①!K34,宮崎市②!K33),"")</f>
        <v/>
      </c>
      <c r="L35" s="193"/>
      <c r="M35" s="10" t="s">
        <v>18</v>
      </c>
      <c r="N35" s="109"/>
      <c r="O35" s="37">
        <f>SUM(宮崎市①!O34+宮崎市②!O33)</f>
        <v>2243</v>
      </c>
      <c r="P35" s="192" t="str">
        <f>IF(SUM(宮崎市①!P34,宮崎市②!P33),SUM(宮崎市①!P34,宮崎市②!P33),"")</f>
        <v/>
      </c>
      <c r="Q35" s="193"/>
      <c r="R35" s="10" t="s">
        <v>18</v>
      </c>
      <c r="S35" s="109"/>
      <c r="T35" s="37">
        <f>SUM(宮崎市①!T34+宮崎市②!T33)</f>
        <v>5751</v>
      </c>
      <c r="U35" s="192" t="str">
        <f>IF(SUM(宮崎市①!U34,宮崎市②!U33),SUM(宮崎市①!U34,宮崎市②!U33),"")</f>
        <v/>
      </c>
      <c r="V35" s="193"/>
      <c r="W35" s="10" t="s">
        <v>18</v>
      </c>
      <c r="X35" s="109"/>
      <c r="Y35" s="37">
        <f>SUM(宮崎市①!Y34+宮崎市②!Y33)</f>
        <v>2435</v>
      </c>
      <c r="Z35" s="192" t="str">
        <f>IF(SUM(宮崎市①!Z34,宮崎市②!Z33),SUM(宮崎市①!Z34,宮崎市②!Z33),"")</f>
        <v/>
      </c>
      <c r="AA35" s="193"/>
    </row>
    <row r="36" spans="1:27" ht="18" customHeight="1">
      <c r="A36" s="2"/>
      <c r="B36" s="22"/>
      <c r="C36" s="25"/>
      <c r="D36" s="23"/>
      <c r="E36" s="47"/>
      <c r="F36" s="48"/>
      <c r="G36" s="48"/>
      <c r="H36" s="23"/>
      <c r="I36" s="23"/>
      <c r="J36" s="24"/>
      <c r="K36" s="25"/>
      <c r="L36" s="23"/>
      <c r="M36" s="23"/>
      <c r="N36" s="23"/>
      <c r="O36" s="24"/>
      <c r="P36" s="25"/>
      <c r="Q36" s="23"/>
      <c r="R36" s="23"/>
      <c r="S36" s="23"/>
      <c r="T36" s="24"/>
      <c r="U36" s="25"/>
      <c r="V36" s="26"/>
      <c r="W36" s="11" t="s">
        <v>126</v>
      </c>
      <c r="X36" s="106"/>
      <c r="Y36" s="27">
        <f>D35+J35+O35+T35+Y35</f>
        <v>73239</v>
      </c>
      <c r="Z36" s="164" t="str">
        <f>IF(AND(SUM(E35,K35,P35,U35,Z35)=0),"",SUM(E35,K35,P35,U35,Z35))</f>
        <v/>
      </c>
      <c r="AA36" s="165"/>
    </row>
    <row r="37" spans="1:27" ht="18" customHeight="1">
      <c r="B37" s="4" t="s">
        <v>122</v>
      </c>
      <c r="C37" s="4"/>
    </row>
    <row r="38" spans="1:27" ht="18" customHeight="1"/>
    <row r="39" spans="1:27" ht="18" customHeight="1"/>
    <row r="40" spans="1:27" ht="18" customHeight="1"/>
  </sheetData>
  <sheetProtection algorithmName="SHA-512" hashValue="hd5e4zV83FqqNGm1bqgE7+Spp13a2aMEynfQ9rsRNq/9ZPixLoXwLCCHO3xsvWgogynOivNMtnHdn9hwsGH8Xw==" saltValue="lfmYaEM3lOFK3oof77PfWQ==" spinCount="100000" sheet="1" objects="1" scenarios="1"/>
  <dataConsolidate/>
  <mergeCells count="168">
    <mergeCell ref="Z36:AA36"/>
    <mergeCell ref="K3:O3"/>
    <mergeCell ref="K2:O2"/>
    <mergeCell ref="E35:F35"/>
    <mergeCell ref="K35:L35"/>
    <mergeCell ref="P35:Q35"/>
    <mergeCell ref="U35:V35"/>
    <mergeCell ref="Z35:AA35"/>
    <mergeCell ref="Z30:AA30"/>
    <mergeCell ref="Z31:AA31"/>
    <mergeCell ref="Z32:AA32"/>
    <mergeCell ref="Z33:AA33"/>
    <mergeCell ref="E34:F34"/>
    <mergeCell ref="K34:L34"/>
    <mergeCell ref="P34:Q34"/>
    <mergeCell ref="U34:V34"/>
    <mergeCell ref="Z34:AA34"/>
    <mergeCell ref="Z25:AA25"/>
    <mergeCell ref="Z26:AA26"/>
    <mergeCell ref="Z27:AA27"/>
    <mergeCell ref="Z28:AA28"/>
    <mergeCell ref="Z29:AA29"/>
    <mergeCell ref="Z20:AA20"/>
    <mergeCell ref="Z21:AA21"/>
    <mergeCell ref="Z22:AA22"/>
    <mergeCell ref="Z23:AA23"/>
    <mergeCell ref="Z24:AA24"/>
    <mergeCell ref="U31:V31"/>
    <mergeCell ref="U32:V32"/>
    <mergeCell ref="U33:V33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U26:V26"/>
    <mergeCell ref="U27:V27"/>
    <mergeCell ref="U28:V28"/>
    <mergeCell ref="U29:V29"/>
    <mergeCell ref="U30:V30"/>
    <mergeCell ref="U21:V21"/>
    <mergeCell ref="U22:V22"/>
    <mergeCell ref="U23:V23"/>
    <mergeCell ref="U24:V24"/>
    <mergeCell ref="U25:V25"/>
    <mergeCell ref="U16:V16"/>
    <mergeCell ref="U17:V17"/>
    <mergeCell ref="U18:V18"/>
    <mergeCell ref="U19:V19"/>
    <mergeCell ref="U20:V20"/>
    <mergeCell ref="P33:Q33"/>
    <mergeCell ref="P24:Q24"/>
    <mergeCell ref="P25:Q25"/>
    <mergeCell ref="P26:Q26"/>
    <mergeCell ref="P27:Q27"/>
    <mergeCell ref="P28:Q28"/>
    <mergeCell ref="P19:Q19"/>
    <mergeCell ref="P20:Q20"/>
    <mergeCell ref="P21:Q21"/>
    <mergeCell ref="P22:Q22"/>
    <mergeCell ref="P23:Q23"/>
    <mergeCell ref="P29:Q29"/>
    <mergeCell ref="P30:Q30"/>
    <mergeCell ref="P31:Q31"/>
    <mergeCell ref="P32:Q32"/>
    <mergeCell ref="K30:L30"/>
    <mergeCell ref="K31:L31"/>
    <mergeCell ref="K32:L32"/>
    <mergeCell ref="K33:L33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K25:L25"/>
    <mergeCell ref="K26:L26"/>
    <mergeCell ref="K27:L27"/>
    <mergeCell ref="K28:L28"/>
    <mergeCell ref="K29:L29"/>
    <mergeCell ref="K20:L20"/>
    <mergeCell ref="K21:L21"/>
    <mergeCell ref="K22:L22"/>
    <mergeCell ref="K23:L23"/>
    <mergeCell ref="K24:L24"/>
    <mergeCell ref="E31:F31"/>
    <mergeCell ref="E32:F32"/>
    <mergeCell ref="E33:F33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Z6:AA6"/>
    <mergeCell ref="E7:F7"/>
    <mergeCell ref="E8:F8"/>
    <mergeCell ref="E9:F9"/>
    <mergeCell ref="E10:F10"/>
    <mergeCell ref="U7:V7"/>
    <mergeCell ref="U8:V8"/>
    <mergeCell ref="U9:V9"/>
    <mergeCell ref="U10:V10"/>
    <mergeCell ref="U6:V6"/>
    <mergeCell ref="E6:F6"/>
    <mergeCell ref="K6:L6"/>
    <mergeCell ref="P6:Q6"/>
    <mergeCell ref="U11:V11"/>
    <mergeCell ref="U12:V12"/>
    <mergeCell ref="U13:V13"/>
    <mergeCell ref="U14:V14"/>
    <mergeCell ref="U15:V15"/>
    <mergeCell ref="B5:E5"/>
    <mergeCell ref="H5:K5"/>
    <mergeCell ref="M5:P5"/>
    <mergeCell ref="R5:U5"/>
    <mergeCell ref="W5:Z5"/>
    <mergeCell ref="E2:H2"/>
    <mergeCell ref="E3:H3"/>
    <mergeCell ref="P2:T2"/>
    <mergeCell ref="P3:T3"/>
    <mergeCell ref="U2:W2"/>
    <mergeCell ref="U3:W3"/>
    <mergeCell ref="Y2:AA2"/>
    <mergeCell ref="B2:D2"/>
    <mergeCell ref="B3:D3"/>
    <mergeCell ref="Y3:AA3"/>
  </mergeCells>
  <phoneticPr fontId="2"/>
  <conditionalFormatting sqref="E7:F7">
    <cfRule type="cellIs" dxfId="1190" priority="27" operator="greaterThan">
      <formula>$D$7</formula>
    </cfRule>
  </conditionalFormatting>
  <conditionalFormatting sqref="E8:F8">
    <cfRule type="cellIs" dxfId="1189" priority="253" operator="greaterThan">
      <formula>$D$8</formula>
    </cfRule>
  </conditionalFormatting>
  <conditionalFormatting sqref="E9:F9">
    <cfRule type="cellIs" dxfId="1188" priority="252" operator="greaterThan">
      <formula>$D$9</formula>
    </cfRule>
  </conditionalFormatting>
  <conditionalFormatting sqref="E10:F10">
    <cfRule type="cellIs" dxfId="1187" priority="251" operator="greaterThan">
      <formula>$D$10</formula>
    </cfRule>
  </conditionalFormatting>
  <conditionalFormatting sqref="E11:F11">
    <cfRule type="cellIs" dxfId="1186" priority="250" operator="greaterThan">
      <formula>$D$11</formula>
    </cfRule>
  </conditionalFormatting>
  <conditionalFormatting sqref="E12:F12">
    <cfRule type="cellIs" dxfId="1185" priority="249" operator="greaterThan">
      <formula>$D$12</formula>
    </cfRule>
  </conditionalFormatting>
  <conditionalFormatting sqref="E13:F13">
    <cfRule type="cellIs" dxfId="1184" priority="248" operator="greaterThan">
      <formula>$D$13</formula>
    </cfRule>
  </conditionalFormatting>
  <conditionalFormatting sqref="E14:F14">
    <cfRule type="cellIs" dxfId="1183" priority="247" operator="greaterThan">
      <formula>$D$14</formula>
    </cfRule>
  </conditionalFormatting>
  <conditionalFormatting sqref="E15:F15">
    <cfRule type="cellIs" dxfId="1182" priority="246" operator="greaterThan">
      <formula>$D$15</formula>
    </cfRule>
  </conditionalFormatting>
  <conditionalFormatting sqref="E16:F16">
    <cfRule type="cellIs" dxfId="1181" priority="245" operator="greaterThan">
      <formula>$D$16</formula>
    </cfRule>
  </conditionalFormatting>
  <conditionalFormatting sqref="E17:F17">
    <cfRule type="cellIs" dxfId="1180" priority="244" operator="greaterThan">
      <formula>$D$17</formula>
    </cfRule>
  </conditionalFormatting>
  <conditionalFormatting sqref="E18:F18">
    <cfRule type="cellIs" dxfId="1179" priority="243" operator="greaterThan">
      <formula>$D$18</formula>
    </cfRule>
  </conditionalFormatting>
  <conditionalFormatting sqref="E19:F19">
    <cfRule type="cellIs" dxfId="1178" priority="242" operator="greaterThan">
      <formula>$D$19</formula>
    </cfRule>
  </conditionalFormatting>
  <conditionalFormatting sqref="E20:F20">
    <cfRule type="cellIs" dxfId="1177" priority="241" operator="greaterThan">
      <formula>$D$20</formula>
    </cfRule>
  </conditionalFormatting>
  <conditionalFormatting sqref="E21:F21">
    <cfRule type="cellIs" dxfId="1176" priority="240" operator="greaterThan">
      <formula>$D$21</formula>
    </cfRule>
  </conditionalFormatting>
  <conditionalFormatting sqref="E22:F22">
    <cfRule type="cellIs" dxfId="1175" priority="239" operator="greaterThan">
      <formula>$D$22</formula>
    </cfRule>
  </conditionalFormatting>
  <conditionalFormatting sqref="E23:F23">
    <cfRule type="cellIs" dxfId="1174" priority="238" operator="greaterThan">
      <formula>$D$23</formula>
    </cfRule>
  </conditionalFormatting>
  <conditionalFormatting sqref="E24:F24">
    <cfRule type="cellIs" dxfId="1173" priority="237" operator="greaterThan">
      <formula>$D$24</formula>
    </cfRule>
  </conditionalFormatting>
  <conditionalFormatting sqref="E25:F25">
    <cfRule type="cellIs" dxfId="1172" priority="236" operator="greaterThan">
      <formula>$D$25</formula>
    </cfRule>
  </conditionalFormatting>
  <conditionalFormatting sqref="E26:F26">
    <cfRule type="cellIs" dxfId="1171" priority="235" operator="greaterThan">
      <formula>$D$26</formula>
    </cfRule>
  </conditionalFormatting>
  <conditionalFormatting sqref="E27:F27">
    <cfRule type="cellIs" dxfId="1170" priority="234" operator="greaterThan">
      <formula>$D$27</formula>
    </cfRule>
  </conditionalFormatting>
  <conditionalFormatting sqref="E28:F28">
    <cfRule type="cellIs" dxfId="1169" priority="233" operator="greaterThan">
      <formula>$D$28</formula>
    </cfRule>
  </conditionalFormatting>
  <conditionalFormatting sqref="E29:F29">
    <cfRule type="cellIs" dxfId="1168" priority="232" operator="greaterThan">
      <formula>$D$29</formula>
    </cfRule>
  </conditionalFormatting>
  <conditionalFormatting sqref="E30:F30">
    <cfRule type="cellIs" dxfId="1167" priority="107" operator="greaterThan">
      <formula>$D$30</formula>
    </cfRule>
  </conditionalFormatting>
  <conditionalFormatting sqref="E31:F31">
    <cfRule type="cellIs" dxfId="1166" priority="106" operator="greaterThan">
      <formula>$D$31</formula>
    </cfRule>
  </conditionalFormatting>
  <conditionalFormatting sqref="E32:F32">
    <cfRule type="cellIs" dxfId="1165" priority="105" operator="greaterThan">
      <formula>$D$32</formula>
    </cfRule>
  </conditionalFormatting>
  <conditionalFormatting sqref="E33:F33">
    <cfRule type="cellIs" dxfId="1164" priority="104" operator="greaterThan">
      <formula>$D$33</formula>
    </cfRule>
  </conditionalFormatting>
  <conditionalFormatting sqref="E34:F34">
    <cfRule type="cellIs" dxfId="1163" priority="229" stopIfTrue="1" operator="greaterThan">
      <formula>$D$34</formula>
    </cfRule>
    <cfRule type="expression" dxfId="1162" priority="227" stopIfTrue="1">
      <formula>AND($E$7:$F$33=0)</formula>
    </cfRule>
  </conditionalFormatting>
  <conditionalFormatting sqref="E35:F35">
    <cfRule type="cellIs" dxfId="1160" priority="18" stopIfTrue="1" operator="greaterThan">
      <formula>$D$35</formula>
    </cfRule>
  </conditionalFormatting>
  <conditionalFormatting sqref="G7">
    <cfRule type="expression" dxfId="1159" priority="7">
      <formula>"SUMIF(H7:AA7,""（宮）"",K7:AA7)&lt;"</formula>
    </cfRule>
  </conditionalFormatting>
  <conditionalFormatting sqref="K7">
    <cfRule type="cellIs" dxfId="1158" priority="224" operator="greaterThan">
      <formula>$J$7</formula>
    </cfRule>
  </conditionalFormatting>
  <conditionalFormatting sqref="K8">
    <cfRule type="cellIs" dxfId="1157" priority="223" operator="greaterThan">
      <formula>$J$8</formula>
    </cfRule>
  </conditionalFormatting>
  <conditionalFormatting sqref="K9">
    <cfRule type="cellIs" dxfId="1156" priority="211" operator="greaterThan">
      <formula>$J$9</formula>
    </cfRule>
  </conditionalFormatting>
  <conditionalFormatting sqref="K10">
    <cfRule type="cellIs" dxfId="1155" priority="210" operator="greaterThan">
      <formula>$J$10</formula>
    </cfRule>
  </conditionalFormatting>
  <conditionalFormatting sqref="K11">
    <cfRule type="cellIs" dxfId="1154" priority="209" operator="greaterThan">
      <formula>$J$11</formula>
    </cfRule>
  </conditionalFormatting>
  <conditionalFormatting sqref="K12">
    <cfRule type="cellIs" dxfId="1153" priority="208" operator="greaterThan">
      <formula>$J$12</formula>
    </cfRule>
  </conditionalFormatting>
  <conditionalFormatting sqref="K13">
    <cfRule type="cellIs" dxfId="1152" priority="207" operator="greaterThan">
      <formula>$J$13</formula>
    </cfRule>
  </conditionalFormatting>
  <conditionalFormatting sqref="K14">
    <cfRule type="cellIs" dxfId="1151" priority="206" operator="greaterThan">
      <formula>$J$14</formula>
    </cfRule>
  </conditionalFormatting>
  <conditionalFormatting sqref="K15">
    <cfRule type="cellIs" dxfId="1150" priority="205" operator="greaterThan">
      <formula>$J$15</formula>
    </cfRule>
  </conditionalFormatting>
  <conditionalFormatting sqref="K16">
    <cfRule type="cellIs" dxfId="1149" priority="204" operator="greaterThan">
      <formula>$J$16</formula>
    </cfRule>
  </conditionalFormatting>
  <conditionalFormatting sqref="K17">
    <cfRule type="cellIs" dxfId="1148" priority="203" operator="greaterThan">
      <formula>$J$17</formula>
    </cfRule>
  </conditionalFormatting>
  <conditionalFormatting sqref="K18">
    <cfRule type="cellIs" dxfId="1147" priority="202" operator="greaterThan">
      <formula>$J$18</formula>
    </cfRule>
  </conditionalFormatting>
  <conditionalFormatting sqref="K19">
    <cfRule type="cellIs" dxfId="1146" priority="201" operator="greaterThan">
      <formula>$J$19</formula>
    </cfRule>
  </conditionalFormatting>
  <conditionalFormatting sqref="K20">
    <cfRule type="cellIs" dxfId="1145" priority="103" operator="greaterThan">
      <formula>$J$20</formula>
    </cfRule>
  </conditionalFormatting>
  <conditionalFormatting sqref="K21:L21">
    <cfRule type="cellIs" dxfId="1144" priority="102" operator="greaterThan">
      <formula>$J$21</formula>
    </cfRule>
  </conditionalFormatting>
  <conditionalFormatting sqref="K22:L22">
    <cfRule type="cellIs" dxfId="1143" priority="101" operator="greaterThan">
      <formula>$J$22</formula>
    </cfRule>
  </conditionalFormatting>
  <conditionalFormatting sqref="K23:L23">
    <cfRule type="cellIs" dxfId="1142" priority="100" operator="greaterThan">
      <formula>$J$23</formula>
    </cfRule>
  </conditionalFormatting>
  <conditionalFormatting sqref="K24:L24">
    <cfRule type="cellIs" dxfId="1141" priority="99" operator="greaterThan">
      <formula>$J$24</formula>
    </cfRule>
  </conditionalFormatting>
  <conditionalFormatting sqref="K25:L25">
    <cfRule type="cellIs" dxfId="1140" priority="98" operator="greaterThan">
      <formula>$J$25</formula>
    </cfRule>
  </conditionalFormatting>
  <conditionalFormatting sqref="K26:L26">
    <cfRule type="cellIs" dxfId="1139" priority="97" operator="greaterThan">
      <formula>$J$26</formula>
    </cfRule>
  </conditionalFormatting>
  <conditionalFormatting sqref="K27:L27">
    <cfRule type="cellIs" dxfId="1138" priority="96" operator="greaterThan">
      <formula>$J$27</formula>
    </cfRule>
  </conditionalFormatting>
  <conditionalFormatting sqref="K28:L28">
    <cfRule type="cellIs" dxfId="1137" priority="95" operator="greaterThan">
      <formula>$J$28</formula>
    </cfRule>
  </conditionalFormatting>
  <conditionalFormatting sqref="K29:L29">
    <cfRule type="cellIs" dxfId="1136" priority="94" operator="greaterThan">
      <formula>$J$29</formula>
    </cfRule>
  </conditionalFormatting>
  <conditionalFormatting sqref="K30:L30">
    <cfRule type="cellIs" dxfId="1135" priority="93" operator="greaterThan">
      <formula>$J$30</formula>
    </cfRule>
  </conditionalFormatting>
  <conditionalFormatting sqref="K31:L31">
    <cfRule type="cellIs" dxfId="1134" priority="92" operator="greaterThan">
      <formula>$J$31</formula>
    </cfRule>
  </conditionalFormatting>
  <conditionalFormatting sqref="K32:L32">
    <cfRule type="cellIs" dxfId="1133" priority="91" operator="greaterThan">
      <formula>$J$32</formula>
    </cfRule>
  </conditionalFormatting>
  <conditionalFormatting sqref="K33:L33">
    <cfRule type="cellIs" dxfId="1132" priority="90" operator="greaterThan">
      <formula>$J$33</formula>
    </cfRule>
  </conditionalFormatting>
  <conditionalFormatting sqref="K34:L34">
    <cfRule type="expression" dxfId="1131" priority="221" stopIfTrue="1">
      <formula>AND($K$7:$L$33=0)</formula>
    </cfRule>
    <cfRule type="cellIs" dxfId="1130" priority="222" stopIfTrue="1" operator="greaterThan">
      <formula>$J$34</formula>
    </cfRule>
  </conditionalFormatting>
  <conditionalFormatting sqref="K35:L35">
    <cfRule type="cellIs" dxfId="1129" priority="16" stopIfTrue="1" operator="greaterThan">
      <formula>$J$34</formula>
    </cfRule>
  </conditionalFormatting>
  <conditionalFormatting sqref="M13:N13">
    <cfRule type="expression" dxfId="1127" priority="32">
      <formula>$P$13&gt;0</formula>
    </cfRule>
  </conditionalFormatting>
  <conditionalFormatting sqref="P7">
    <cfRule type="cellIs" dxfId="1126" priority="214" operator="greaterThan">
      <formula>$O$7</formula>
    </cfRule>
  </conditionalFormatting>
  <conditionalFormatting sqref="P8">
    <cfRule type="cellIs" dxfId="1125" priority="180" operator="greaterThan">
      <formula>$O$8</formula>
    </cfRule>
  </conditionalFormatting>
  <conditionalFormatting sqref="P9">
    <cfRule type="cellIs" dxfId="1124" priority="179" operator="greaterThan">
      <formula>$O$9</formula>
    </cfRule>
  </conditionalFormatting>
  <conditionalFormatting sqref="P10">
    <cfRule type="cellIs" dxfId="1123" priority="178" operator="greaterThan">
      <formula>$O$10</formula>
    </cfRule>
  </conditionalFormatting>
  <conditionalFormatting sqref="P11">
    <cfRule type="cellIs" dxfId="1122" priority="177" operator="greaterThan">
      <formula>$O$11</formula>
    </cfRule>
  </conditionalFormatting>
  <conditionalFormatting sqref="P12">
    <cfRule type="cellIs" dxfId="1121" priority="176" operator="greaterThan">
      <formula>$O$12</formula>
    </cfRule>
  </conditionalFormatting>
  <conditionalFormatting sqref="P13">
    <cfRule type="cellIs" dxfId="1120" priority="175" operator="greaterThan">
      <formula>$O$13</formula>
    </cfRule>
  </conditionalFormatting>
  <conditionalFormatting sqref="P14">
    <cfRule type="cellIs" dxfId="1119" priority="174" operator="greaterThan">
      <formula>$O$14</formula>
    </cfRule>
  </conditionalFormatting>
  <conditionalFormatting sqref="P15">
    <cfRule type="cellIs" dxfId="1118" priority="89" operator="greaterThan">
      <formula>$O$15</formula>
    </cfRule>
  </conditionalFormatting>
  <conditionalFormatting sqref="P16">
    <cfRule type="cellIs" dxfId="1117" priority="88" operator="greaterThan">
      <formula>$O$16</formula>
    </cfRule>
  </conditionalFormatting>
  <conditionalFormatting sqref="P17">
    <cfRule type="cellIs" dxfId="1116" priority="87" operator="greaterThan">
      <formula>$O$17</formula>
    </cfRule>
  </conditionalFormatting>
  <conditionalFormatting sqref="P18">
    <cfRule type="cellIs" dxfId="1115" priority="86" operator="greaterThan">
      <formula>$O$18</formula>
    </cfRule>
  </conditionalFormatting>
  <conditionalFormatting sqref="P19">
    <cfRule type="cellIs" dxfId="1114" priority="85" operator="greaterThan">
      <formula>$O$19</formula>
    </cfRule>
  </conditionalFormatting>
  <conditionalFormatting sqref="P20:Q20">
    <cfRule type="cellIs" dxfId="1113" priority="84" operator="greaterThan">
      <formula>$O$20</formula>
    </cfRule>
  </conditionalFormatting>
  <conditionalFormatting sqref="P21:Q21">
    <cfRule type="cellIs" dxfId="1112" priority="83" operator="greaterThan">
      <formula>$O$21</formula>
    </cfRule>
  </conditionalFormatting>
  <conditionalFormatting sqref="P22:Q22">
    <cfRule type="cellIs" dxfId="1111" priority="82" operator="greaterThan">
      <formula>$O$22</formula>
    </cfRule>
  </conditionalFormatting>
  <conditionalFormatting sqref="P23:Q23">
    <cfRule type="cellIs" dxfId="1110" priority="81" operator="greaterThan">
      <formula>$O$23</formula>
    </cfRule>
  </conditionalFormatting>
  <conditionalFormatting sqref="P24:Q24">
    <cfRule type="cellIs" dxfId="1109" priority="80" operator="greaterThan">
      <formula>$O$24</formula>
    </cfRule>
  </conditionalFormatting>
  <conditionalFormatting sqref="P25:Q25">
    <cfRule type="cellIs" dxfId="1108" priority="79" operator="greaterThan">
      <formula>$O$25</formula>
    </cfRule>
  </conditionalFormatting>
  <conditionalFormatting sqref="P26:Q26">
    <cfRule type="cellIs" dxfId="1107" priority="78" operator="greaterThan">
      <formula>$O$26</formula>
    </cfRule>
  </conditionalFormatting>
  <conditionalFormatting sqref="P27:Q27">
    <cfRule type="cellIs" dxfId="1106" priority="77" operator="greaterThan">
      <formula>$O$27</formula>
    </cfRule>
  </conditionalFormatting>
  <conditionalFormatting sqref="P28:Q28">
    <cfRule type="cellIs" dxfId="1105" priority="76" operator="greaterThan">
      <formula>$O$28</formula>
    </cfRule>
  </conditionalFormatting>
  <conditionalFormatting sqref="P29:Q29">
    <cfRule type="cellIs" dxfId="1104" priority="75" operator="greaterThan">
      <formula>$O$29</formula>
    </cfRule>
  </conditionalFormatting>
  <conditionalFormatting sqref="P30:Q30">
    <cfRule type="cellIs" dxfId="1103" priority="74" operator="greaterThan">
      <formula>$O$30</formula>
    </cfRule>
  </conditionalFormatting>
  <conditionalFormatting sqref="P31:Q31">
    <cfRule type="cellIs" dxfId="1102" priority="73" operator="greaterThan">
      <formula>$O$31</formula>
    </cfRule>
  </conditionalFormatting>
  <conditionalFormatting sqref="P32:Q32">
    <cfRule type="cellIs" dxfId="1101" priority="72" operator="greaterThan">
      <formula>$O$32</formula>
    </cfRule>
  </conditionalFormatting>
  <conditionalFormatting sqref="P33:Q33">
    <cfRule type="cellIs" dxfId="1100" priority="71" operator="greaterThan">
      <formula>$O$33</formula>
    </cfRule>
  </conditionalFormatting>
  <conditionalFormatting sqref="P34:Q34">
    <cfRule type="expression" dxfId="1099" priority="219" stopIfTrue="1">
      <formula>AND($P$7:$Q$33=0)</formula>
    </cfRule>
    <cfRule type="cellIs" dxfId="1098" priority="220" stopIfTrue="1" operator="greaterThan">
      <formula>$O$34</formula>
    </cfRule>
  </conditionalFormatting>
  <conditionalFormatting sqref="P35:Q35">
    <cfRule type="cellIs" dxfId="1096" priority="14" stopIfTrue="1" operator="greaterThan">
      <formula>$O$34</formula>
    </cfRule>
  </conditionalFormatting>
  <conditionalFormatting sqref="U7">
    <cfRule type="cellIs" dxfId="1095" priority="155" operator="greaterThan">
      <formula>$T$7</formula>
    </cfRule>
  </conditionalFormatting>
  <conditionalFormatting sqref="U8:V8">
    <cfRule type="cellIs" dxfId="1094" priority="154" operator="greaterThan">
      <formula>$T$8</formula>
    </cfRule>
  </conditionalFormatting>
  <conditionalFormatting sqref="U9:V9">
    <cfRule type="cellIs" dxfId="1093" priority="153" operator="greaterThan">
      <formula>$T$9</formula>
    </cfRule>
  </conditionalFormatting>
  <conditionalFormatting sqref="U10:V10">
    <cfRule type="cellIs" dxfId="1092" priority="152" operator="greaterThan">
      <formula>$T$10</formula>
    </cfRule>
  </conditionalFormatting>
  <conditionalFormatting sqref="U11:V11">
    <cfRule type="cellIs" dxfId="1091" priority="151" operator="greaterThan">
      <formula>$T$11</formula>
    </cfRule>
  </conditionalFormatting>
  <conditionalFormatting sqref="U12:V12">
    <cfRule type="cellIs" dxfId="1090" priority="150" operator="greaterThan">
      <formula>$T$12</formula>
    </cfRule>
  </conditionalFormatting>
  <conditionalFormatting sqref="U13:V13">
    <cfRule type="cellIs" dxfId="1089" priority="149" operator="greaterThan">
      <formula>$T$13</formula>
    </cfRule>
  </conditionalFormatting>
  <conditionalFormatting sqref="U14:V14">
    <cfRule type="cellIs" dxfId="1088" priority="148" operator="greaterThan">
      <formula>$T$14</formula>
    </cfRule>
  </conditionalFormatting>
  <conditionalFormatting sqref="U15:V15">
    <cfRule type="cellIs" dxfId="1087" priority="147" operator="greaterThan">
      <formula>$T$15</formula>
    </cfRule>
  </conditionalFormatting>
  <conditionalFormatting sqref="U16:V16">
    <cfRule type="cellIs" dxfId="1086" priority="146" operator="greaterThan">
      <formula>$T$16</formula>
    </cfRule>
  </conditionalFormatting>
  <conditionalFormatting sqref="U17:V17">
    <cfRule type="cellIs" dxfId="1085" priority="145" operator="greaterThan">
      <formula>$T$17</formula>
    </cfRule>
  </conditionalFormatting>
  <conditionalFormatting sqref="U18:V18">
    <cfRule type="cellIs" dxfId="1084" priority="144" operator="greaterThan">
      <formula>$T$18</formula>
    </cfRule>
  </conditionalFormatting>
  <conditionalFormatting sqref="U19:V19">
    <cfRule type="cellIs" dxfId="1083" priority="143" operator="greaterThan">
      <formula>$T$19</formula>
    </cfRule>
  </conditionalFormatting>
  <conditionalFormatting sqref="U20:V20">
    <cfRule type="cellIs" dxfId="1082" priority="142" operator="greaterThan">
      <formula>$T$20</formula>
    </cfRule>
  </conditionalFormatting>
  <conditionalFormatting sqref="U21:V21">
    <cfRule type="cellIs" dxfId="1081" priority="141" operator="greaterThan">
      <formula>$T$21</formula>
    </cfRule>
  </conditionalFormatting>
  <conditionalFormatting sqref="U22:V22">
    <cfRule type="cellIs" dxfId="1080" priority="140" operator="greaterThan">
      <formula>$T$22</formula>
    </cfRule>
  </conditionalFormatting>
  <conditionalFormatting sqref="U23:V23">
    <cfRule type="cellIs" dxfId="1079" priority="70" operator="greaterThan">
      <formula>$T$23</formula>
    </cfRule>
  </conditionalFormatting>
  <conditionalFormatting sqref="U24:V24">
    <cfRule type="cellIs" dxfId="1078" priority="69" operator="greaterThan">
      <formula>$T$24</formula>
    </cfRule>
  </conditionalFormatting>
  <conditionalFormatting sqref="U25:V25">
    <cfRule type="cellIs" dxfId="1077" priority="68" operator="greaterThan">
      <formula>$T$25</formula>
    </cfRule>
  </conditionalFormatting>
  <conditionalFormatting sqref="U26:V26">
    <cfRule type="cellIs" dxfId="1076" priority="67" operator="greaterThan">
      <formula>$T$26</formula>
    </cfRule>
  </conditionalFormatting>
  <conditionalFormatting sqref="U27:V27">
    <cfRule type="cellIs" dxfId="1075" priority="66" operator="greaterThan">
      <formula>$T$27</formula>
    </cfRule>
  </conditionalFormatting>
  <conditionalFormatting sqref="U28:V28">
    <cfRule type="cellIs" dxfId="1074" priority="65" operator="greaterThan">
      <formula>$T$28</formula>
    </cfRule>
  </conditionalFormatting>
  <conditionalFormatting sqref="U29:V29">
    <cfRule type="cellIs" dxfId="1073" priority="64" operator="greaterThan">
      <formula>$T$29</formula>
    </cfRule>
  </conditionalFormatting>
  <conditionalFormatting sqref="U30:V30">
    <cfRule type="cellIs" dxfId="1072" priority="63" operator="greaterThan">
      <formula>$T$30</formula>
    </cfRule>
  </conditionalFormatting>
  <conditionalFormatting sqref="U31:V31">
    <cfRule type="cellIs" dxfId="1071" priority="62" operator="greaterThan">
      <formula>$T$31</formula>
    </cfRule>
  </conditionalFormatting>
  <conditionalFormatting sqref="U32:V32">
    <cfRule type="cellIs" dxfId="1070" priority="61" operator="greaterThan">
      <formula>$T$32</formula>
    </cfRule>
  </conditionalFormatting>
  <conditionalFormatting sqref="U33:V33">
    <cfRule type="cellIs" dxfId="1069" priority="60" operator="greaterThan">
      <formula>$T$33</formula>
    </cfRule>
  </conditionalFormatting>
  <conditionalFormatting sqref="U34:V34">
    <cfRule type="expression" dxfId="1068" priority="217" stopIfTrue="1">
      <formula>AND($U$7:$V$33=0)</formula>
    </cfRule>
    <cfRule type="cellIs" dxfId="1067" priority="218" stopIfTrue="1" operator="greaterThan">
      <formula>$T$34</formula>
    </cfRule>
  </conditionalFormatting>
  <conditionalFormatting sqref="U35:V35">
    <cfRule type="cellIs" dxfId="1065" priority="12" stopIfTrue="1" operator="greaterThan">
      <formula>$T$34</formula>
    </cfRule>
  </conditionalFormatting>
  <conditionalFormatting sqref="Z7:AA7">
    <cfRule type="cellIs" dxfId="1064" priority="59" operator="greaterThan">
      <formula>$Y$7</formula>
    </cfRule>
  </conditionalFormatting>
  <conditionalFormatting sqref="Z8:AA8">
    <cfRule type="cellIs" dxfId="1063" priority="58" operator="greaterThan">
      <formula>$Y$8</formula>
    </cfRule>
  </conditionalFormatting>
  <conditionalFormatting sqref="Z9:AA9">
    <cfRule type="cellIs" dxfId="1062" priority="57" operator="greaterThan">
      <formula>$Y$9</formula>
    </cfRule>
  </conditionalFormatting>
  <conditionalFormatting sqref="Z10:AA10">
    <cfRule type="cellIs" dxfId="1061" priority="56" operator="greaterThan">
      <formula>$Y$10</formula>
    </cfRule>
  </conditionalFormatting>
  <conditionalFormatting sqref="Z11:AA11">
    <cfRule type="cellIs" dxfId="1060" priority="55" operator="greaterThan">
      <formula>$Y$11</formula>
    </cfRule>
  </conditionalFormatting>
  <conditionalFormatting sqref="Z12:AA12">
    <cfRule type="cellIs" dxfId="1059" priority="54" operator="greaterThan">
      <formula>$Y$12</formula>
    </cfRule>
  </conditionalFormatting>
  <conditionalFormatting sqref="Z13:AA13">
    <cfRule type="cellIs" dxfId="1058" priority="53" operator="greaterThan">
      <formula>$Y$13</formula>
    </cfRule>
  </conditionalFormatting>
  <conditionalFormatting sqref="Z14:AA14">
    <cfRule type="cellIs" dxfId="1057" priority="52" operator="greaterThan">
      <formula>$Y$14</formula>
    </cfRule>
  </conditionalFormatting>
  <conditionalFormatting sqref="Z15:AA15">
    <cfRule type="cellIs" dxfId="1056" priority="51" operator="greaterThan">
      <formula>$Y$15</formula>
    </cfRule>
  </conditionalFormatting>
  <conditionalFormatting sqref="Z16:AA16">
    <cfRule type="cellIs" dxfId="1055" priority="50" operator="greaterThan">
      <formula>$Y$16</formula>
    </cfRule>
  </conditionalFormatting>
  <conditionalFormatting sqref="Z17:AA17">
    <cfRule type="cellIs" dxfId="1054" priority="49" operator="greaterThan">
      <formula>$Y$17</formula>
    </cfRule>
  </conditionalFormatting>
  <conditionalFormatting sqref="Z18:AA18">
    <cfRule type="cellIs" dxfId="1053" priority="48" operator="greaterThan">
      <formula>$Y$18</formula>
    </cfRule>
  </conditionalFormatting>
  <conditionalFormatting sqref="Z19:AA19">
    <cfRule type="cellIs" dxfId="1052" priority="47" operator="greaterThan">
      <formula>$Y$19</formula>
    </cfRule>
  </conditionalFormatting>
  <conditionalFormatting sqref="Z20:AA20">
    <cfRule type="cellIs" dxfId="1051" priority="46" operator="greaterThan">
      <formula>$Y$20</formula>
    </cfRule>
  </conditionalFormatting>
  <conditionalFormatting sqref="Z21:AA21">
    <cfRule type="cellIs" dxfId="1050" priority="45" operator="greaterThan">
      <formula>$Y$21</formula>
    </cfRule>
  </conditionalFormatting>
  <conditionalFormatting sqref="Z22:AA22">
    <cfRule type="cellIs" dxfId="1049" priority="44" operator="greaterThan">
      <formula>$Y$22</formula>
    </cfRule>
  </conditionalFormatting>
  <conditionalFormatting sqref="Z23:AA23">
    <cfRule type="cellIs" dxfId="1048" priority="43" operator="greaterThan">
      <formula>$Y$23</formula>
    </cfRule>
  </conditionalFormatting>
  <conditionalFormatting sqref="Z24:AA24">
    <cfRule type="cellIs" dxfId="1047" priority="42" operator="greaterThan">
      <formula>$Y$24</formula>
    </cfRule>
  </conditionalFormatting>
  <conditionalFormatting sqref="Z25:AA25">
    <cfRule type="cellIs" dxfId="1046" priority="41" operator="greaterThan">
      <formula>$Y$25</formula>
    </cfRule>
  </conditionalFormatting>
  <conditionalFormatting sqref="Z26:AA26">
    <cfRule type="cellIs" dxfId="1045" priority="40" operator="greaterThan">
      <formula>$Y$26</formula>
    </cfRule>
  </conditionalFormatting>
  <conditionalFormatting sqref="Z27:AA27">
    <cfRule type="cellIs" dxfId="1044" priority="39" operator="greaterThan">
      <formula>$Y$27</formula>
    </cfRule>
  </conditionalFormatting>
  <conditionalFormatting sqref="Z28:AA28">
    <cfRule type="cellIs" dxfId="1043" priority="38" operator="greaterThan">
      <formula>$Y$28</formula>
    </cfRule>
  </conditionalFormatting>
  <conditionalFormatting sqref="Z29:AA29">
    <cfRule type="cellIs" dxfId="1042" priority="37" operator="greaterThan">
      <formula>$Y$29</formula>
    </cfRule>
  </conditionalFormatting>
  <conditionalFormatting sqref="Z30:AA30">
    <cfRule type="cellIs" dxfId="1041" priority="36" operator="greaterThan">
      <formula>$Y$30</formula>
    </cfRule>
  </conditionalFormatting>
  <conditionalFormatting sqref="Z31:AA31">
    <cfRule type="cellIs" dxfId="1040" priority="35" operator="greaterThan">
      <formula>$Y$31</formula>
    </cfRule>
  </conditionalFormatting>
  <conditionalFormatting sqref="Z32:AA32">
    <cfRule type="cellIs" dxfId="1039" priority="34" operator="greaterThan">
      <formula>$Y$32</formula>
    </cfRule>
  </conditionalFormatting>
  <conditionalFormatting sqref="Z33:AA33">
    <cfRule type="cellIs" dxfId="1038" priority="33" operator="greaterThan">
      <formula>$Y$33</formula>
    </cfRule>
  </conditionalFormatting>
  <conditionalFormatting sqref="Z34:AA34">
    <cfRule type="cellIs" dxfId="1037" priority="123" stopIfTrue="1" operator="greaterThan">
      <formula>$Y$34</formula>
    </cfRule>
    <cfRule type="expression" dxfId="1036" priority="122" stopIfTrue="1">
      <formula>AND($Z$7:$AA$33=0)</formula>
    </cfRule>
  </conditionalFormatting>
  <conditionalFormatting sqref="Z35:AA35">
    <cfRule type="cellIs" dxfId="1034" priority="10" stopIfTrue="1" operator="greaterThan">
      <formula>$Y$34</formula>
    </cfRule>
  </conditionalFormatting>
  <conditionalFormatting sqref="Z36:AA36">
    <cfRule type="cellIs" dxfId="1032" priority="110" stopIfTrue="1" operator="greaterThan">
      <formula>$Y$36</formula>
    </cfRule>
  </conditionalFormatting>
  <dataValidations count="1">
    <dataValidation type="custom" allowBlank="1" showInputMessage="1" sqref="B3:D3" xr:uid="{00000000-0002-0000-01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EFB4B5BD-9686-4324-B2E3-CAD12534A916}">
            <xm:f>AND($E$7:$E$33=0,宮崎市②!$E$7:$E$32)</xm:f>
            <x14:dxf>
              <font>
                <b val="0"/>
                <i val="0"/>
                <strike val="0"/>
              </font>
            </x14:dxf>
          </x14:cfRule>
          <xm:sqref>E35:F35</xm:sqref>
        </x14:conditionalFormatting>
        <x14:conditionalFormatting xmlns:xm="http://schemas.microsoft.com/office/excel/2006/main">
          <x14:cfRule type="expression" priority="5" stopIfTrue="1" id="{9BFCB12B-7DA2-4DFD-A79F-A10E5DC0B8DD}">
            <xm:f>AND($K$7:$K$33=0,宮崎市②!$K$7:$K$32)</xm:f>
            <x14:dxf>
              <font>
                <b val="0"/>
                <i val="0"/>
              </font>
            </x14:dxf>
          </x14:cfRule>
          <xm:sqref>K35:L35</xm:sqref>
        </x14:conditionalFormatting>
        <x14:conditionalFormatting xmlns:xm="http://schemas.microsoft.com/office/excel/2006/main">
          <x14:cfRule type="expression" priority="4" stopIfTrue="1" id="{2C11CDCD-409C-40D1-8420-9247367A4F4F}">
            <xm:f>AND($P$7:$P$33=0,宮崎市②!$P$7:$P$32)</xm:f>
            <x14:dxf>
              <font>
                <b val="0"/>
                <i val="0"/>
              </font>
            </x14:dxf>
          </x14:cfRule>
          <xm:sqref>P35:Q35</xm:sqref>
        </x14:conditionalFormatting>
        <x14:conditionalFormatting xmlns:xm="http://schemas.microsoft.com/office/excel/2006/main">
          <x14:cfRule type="expression" priority="3" stopIfTrue="1" id="{F4520906-907B-4F6A-AF05-9EE6C38EFBB6}">
            <xm:f>AND($U$7:$U$33=0,宮崎市②!$U$7:$U$32)</xm:f>
            <x14:dxf>
              <font>
                <b val="0"/>
                <i val="0"/>
              </font>
            </x14:dxf>
          </x14:cfRule>
          <xm:sqref>U35:V35</xm:sqref>
        </x14:conditionalFormatting>
        <x14:conditionalFormatting xmlns:xm="http://schemas.microsoft.com/office/excel/2006/main">
          <x14:cfRule type="expression" priority="2" stopIfTrue="1" id="{031E1D93-12F8-4BBB-928E-7F400E66050A}">
            <xm:f>AND($Z$7:$Z$33=0,宮崎市②!$Z$7:$Z$32)</xm:f>
            <x14:dxf>
              <font>
                <b val="0"/>
                <i val="0"/>
              </font>
            </x14:dxf>
          </x14:cfRule>
          <xm:sqref>Z35:AA35</xm:sqref>
        </x14:conditionalFormatting>
        <x14:conditionalFormatting xmlns:xm="http://schemas.microsoft.com/office/excel/2006/main">
          <x14:cfRule type="expression" priority="1" stopIfTrue="1" id="{F88937DD-C183-420D-B25C-E3D75411E787}">
            <xm:f>AND($E$7:$E$33=0,宮崎市②!$E$7:$E$32=0,$K$7:$K$33=0,宮崎市②!$K$7:$K$32=0,$P$7:$P$33=0,宮崎市②!$P$7:$P$32=0,$U$7:$U$33=0,宮崎市②!$U$7:$U$32=0,$Z$7:$Z$33=0,宮崎市②!$Z$7:$Z$32=0)</xm:f>
            <x14:dxf>
              <font>
                <b val="0"/>
                <i val="0"/>
              </font>
            </x14:dxf>
          </x14:cfRule>
          <xm:sqref>Z36:AA36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38"/>
  <sheetViews>
    <sheetView showGridLines="0" view="pageLayout" zoomScaleNormal="100" zoomScaleSheetLayoutView="8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6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28" width="9.25" style="1" bestFit="1" customWidth="1"/>
    <col min="29" max="16384" width="9" style="1"/>
  </cols>
  <sheetData>
    <row r="1" spans="1:27" ht="6" customHeight="1"/>
    <row r="2" spans="1:27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94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51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+IF(COUNTIF(E7:F18,"&gt;0"),COUNTIF(E7:F18,"&gt;0"),"")</f>
        <v/>
      </c>
      <c r="G5" s="93"/>
      <c r="H5" s="171" t="s">
        <v>23</v>
      </c>
      <c r="I5" s="172"/>
      <c r="J5" s="172"/>
      <c r="K5" s="173"/>
      <c r="L5" s="86" t="str">
        <f>+IF(COUNTIF(K7:L18,"&gt;0"),COUNTIF(K7:L18,"&gt;0"),"")</f>
        <v/>
      </c>
      <c r="M5" s="171" t="s">
        <v>24</v>
      </c>
      <c r="N5" s="172"/>
      <c r="O5" s="172"/>
      <c r="P5" s="173"/>
      <c r="Q5" s="86" t="str">
        <f>+IF(COUNTIF(P7:Q18,"&gt;0"),COUNTIF(P7:Q18,"&gt;0"),"")</f>
        <v/>
      </c>
      <c r="R5" s="171" t="s">
        <v>25</v>
      </c>
      <c r="S5" s="172"/>
      <c r="T5" s="172"/>
      <c r="U5" s="173"/>
      <c r="V5" s="86" t="str">
        <f>+IF(COUNTIF(U8,"&gt;0")+COUNTIF(U10,"&gt;0")+COUNTIF(U12,"&gt;0")+COUNTIF(U15:V17,"&gt;0"),COUNTIF(U8,"&gt;0")+COUNTIF(U10,"&gt;0")+COUNTIF(U12,"&gt;0")+COUNTIF(U15:V17,"&gt;0"),"")</f>
        <v/>
      </c>
      <c r="W5" s="171" t="s">
        <v>3</v>
      </c>
      <c r="X5" s="172"/>
      <c r="Y5" s="172"/>
      <c r="Z5" s="173"/>
      <c r="AA5" s="86" t="str">
        <f>+IF(COUNTIF(Z7:AA18,"&gt;0"),COUNTIF(Z7:AA18,"&gt;0"),"")</f>
        <v/>
      </c>
    </row>
    <row r="6" spans="1:27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2" t="s">
        <v>183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190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7" ht="18" customHeight="1">
      <c r="A7" s="2"/>
      <c r="B7" s="124" t="s">
        <v>37</v>
      </c>
      <c r="C7" s="125" t="s">
        <v>274</v>
      </c>
      <c r="D7" s="13">
        <v>2340</v>
      </c>
      <c r="E7" s="168"/>
      <c r="F7" s="169"/>
      <c r="G7" s="152" t="str">
        <f ca="1">+IF(SUMIF(H7:AA7,"（宮）",K7:AA7),SUMIF(H7:AA7,"（宮）",K7:AA7),"")</f>
        <v/>
      </c>
      <c r="H7" s="7" t="s">
        <v>42</v>
      </c>
      <c r="I7" s="110" t="s">
        <v>277</v>
      </c>
      <c r="J7" s="20">
        <v>135</v>
      </c>
      <c r="K7" s="168"/>
      <c r="L7" s="169"/>
      <c r="M7" s="80" t="s">
        <v>42</v>
      </c>
      <c r="N7" s="110" t="s">
        <v>278</v>
      </c>
      <c r="O7" s="20">
        <v>22</v>
      </c>
      <c r="P7" s="168"/>
      <c r="Q7" s="169"/>
      <c r="R7" s="80"/>
      <c r="S7" s="110"/>
      <c r="T7" s="20"/>
      <c r="U7" s="168"/>
      <c r="V7" s="169"/>
      <c r="W7" s="81" t="s">
        <v>42</v>
      </c>
      <c r="X7" s="110" t="s">
        <v>280</v>
      </c>
      <c r="Y7" s="20">
        <v>50</v>
      </c>
      <c r="Z7" s="168"/>
      <c r="AA7" s="169"/>
    </row>
    <row r="8" spans="1:27" ht="18" customHeight="1">
      <c r="A8" s="2"/>
      <c r="B8" s="12" t="s">
        <v>27</v>
      </c>
      <c r="C8" s="111" t="s">
        <v>275</v>
      </c>
      <c r="D8" s="9">
        <v>1590</v>
      </c>
      <c r="E8" s="162"/>
      <c r="F8" s="163"/>
      <c r="G8" s="151" t="str">
        <f t="shared" ref="G8:G18" ca="1" si="0">+IF(SUMIF(H8:AA8,"（宮）",K8:AA8),SUMIF(H8:AA8,"（宮）",K8:AA8),"")</f>
        <v/>
      </c>
      <c r="H8" s="7" t="s">
        <v>42</v>
      </c>
      <c r="I8" s="111" t="s">
        <v>290</v>
      </c>
      <c r="J8" s="9">
        <v>57</v>
      </c>
      <c r="K8" s="162"/>
      <c r="L8" s="163"/>
      <c r="M8" s="7" t="s">
        <v>42</v>
      </c>
      <c r="N8" s="111" t="s">
        <v>301</v>
      </c>
      <c r="O8" s="9">
        <v>10</v>
      </c>
      <c r="P8" s="162"/>
      <c r="Q8" s="163"/>
      <c r="R8" s="7" t="s">
        <v>155</v>
      </c>
      <c r="S8" s="111" t="s">
        <v>279</v>
      </c>
      <c r="T8" s="9">
        <v>54</v>
      </c>
      <c r="U8" s="162"/>
      <c r="V8" s="163"/>
      <c r="W8" s="31" t="s">
        <v>42</v>
      </c>
      <c r="X8" s="111" t="s">
        <v>317</v>
      </c>
      <c r="Y8" s="8">
        <v>30</v>
      </c>
      <c r="Z8" s="162"/>
      <c r="AA8" s="163"/>
    </row>
    <row r="9" spans="1:27" ht="18" customHeight="1">
      <c r="A9" s="2"/>
      <c r="B9" s="12" t="s">
        <v>36</v>
      </c>
      <c r="C9" s="111" t="s">
        <v>276</v>
      </c>
      <c r="D9" s="9">
        <v>1576</v>
      </c>
      <c r="E9" s="162"/>
      <c r="F9" s="163"/>
      <c r="G9" s="151" t="str">
        <f t="shared" ca="1" si="0"/>
        <v/>
      </c>
      <c r="H9" s="7" t="s">
        <v>42</v>
      </c>
      <c r="I9" s="111" t="s">
        <v>291</v>
      </c>
      <c r="J9" s="30">
        <v>190</v>
      </c>
      <c r="K9" s="162"/>
      <c r="L9" s="163"/>
      <c r="M9" s="7" t="s">
        <v>42</v>
      </c>
      <c r="N9" s="111" t="s">
        <v>302</v>
      </c>
      <c r="O9" s="9">
        <v>29</v>
      </c>
      <c r="P9" s="162"/>
      <c r="Q9" s="163"/>
      <c r="R9" s="7"/>
      <c r="S9" s="111"/>
      <c r="T9" s="9"/>
      <c r="U9" s="162"/>
      <c r="V9" s="163"/>
      <c r="W9" s="31" t="s">
        <v>42</v>
      </c>
      <c r="X9" s="111" t="s">
        <v>318</v>
      </c>
      <c r="Y9" s="8">
        <v>45</v>
      </c>
      <c r="Z9" s="162"/>
      <c r="AA9" s="163"/>
    </row>
    <row r="10" spans="1:27" ht="18" customHeight="1">
      <c r="A10" s="2"/>
      <c r="B10" s="12" t="s">
        <v>35</v>
      </c>
      <c r="C10" s="111" t="s">
        <v>281</v>
      </c>
      <c r="D10" s="9">
        <v>690</v>
      </c>
      <c r="E10" s="162"/>
      <c r="F10" s="163"/>
      <c r="G10" s="151" t="str">
        <f t="shared" ca="1" si="0"/>
        <v/>
      </c>
      <c r="H10" s="7" t="s">
        <v>42</v>
      </c>
      <c r="I10" s="111" t="s">
        <v>292</v>
      </c>
      <c r="J10" s="9">
        <v>14</v>
      </c>
      <c r="K10" s="162"/>
      <c r="L10" s="163"/>
      <c r="M10" s="7" t="s">
        <v>42</v>
      </c>
      <c r="N10" s="111" t="s">
        <v>303</v>
      </c>
      <c r="O10" s="9">
        <v>5</v>
      </c>
      <c r="P10" s="162"/>
      <c r="Q10" s="163"/>
      <c r="R10" s="7" t="s">
        <v>42</v>
      </c>
      <c r="S10" s="111" t="s">
        <v>312</v>
      </c>
      <c r="T10" s="9">
        <v>10</v>
      </c>
      <c r="U10" s="162"/>
      <c r="V10" s="163"/>
      <c r="W10" s="31" t="s">
        <v>42</v>
      </c>
      <c r="X10" s="111" t="s">
        <v>319</v>
      </c>
      <c r="Y10" s="8">
        <v>10</v>
      </c>
      <c r="Z10" s="162"/>
      <c r="AA10" s="163"/>
    </row>
    <row r="11" spans="1:27" ht="18" customHeight="1">
      <c r="A11" s="2"/>
      <c r="B11" s="12" t="s">
        <v>28</v>
      </c>
      <c r="C11" s="111" t="s">
        <v>282</v>
      </c>
      <c r="D11" s="9">
        <v>1790</v>
      </c>
      <c r="E11" s="162"/>
      <c r="F11" s="163"/>
      <c r="G11" s="151" t="str">
        <f t="shared" ca="1" si="0"/>
        <v/>
      </c>
      <c r="H11" s="7" t="s">
        <v>42</v>
      </c>
      <c r="I11" s="111" t="s">
        <v>293</v>
      </c>
      <c r="J11" s="9">
        <v>86</v>
      </c>
      <c r="K11" s="162"/>
      <c r="L11" s="163"/>
      <c r="M11" s="7" t="s">
        <v>42</v>
      </c>
      <c r="N11" s="111" t="s">
        <v>304</v>
      </c>
      <c r="O11" s="9">
        <v>16</v>
      </c>
      <c r="P11" s="162"/>
      <c r="Q11" s="163"/>
      <c r="R11" s="7"/>
      <c r="S11" s="111"/>
      <c r="T11" s="9"/>
      <c r="U11" s="162"/>
      <c r="V11" s="163"/>
      <c r="W11" s="31" t="s">
        <v>42</v>
      </c>
      <c r="X11" s="111" t="s">
        <v>320</v>
      </c>
      <c r="Y11" s="8">
        <v>35</v>
      </c>
      <c r="Z11" s="162"/>
      <c r="AA11" s="163"/>
    </row>
    <row r="12" spans="1:27" ht="18" customHeight="1">
      <c r="A12" s="2"/>
      <c r="B12" s="12" t="s">
        <v>29</v>
      </c>
      <c r="C12" s="111" t="s">
        <v>283</v>
      </c>
      <c r="D12" s="9">
        <v>2170</v>
      </c>
      <c r="E12" s="162"/>
      <c r="F12" s="163"/>
      <c r="G12" s="151" t="str">
        <f t="shared" ca="1" si="0"/>
        <v/>
      </c>
      <c r="H12" s="7" t="s">
        <v>42</v>
      </c>
      <c r="I12" s="111" t="s">
        <v>294</v>
      </c>
      <c r="J12" s="9">
        <v>45</v>
      </c>
      <c r="K12" s="162"/>
      <c r="L12" s="163"/>
      <c r="M12" s="7" t="s">
        <v>42</v>
      </c>
      <c r="N12" s="111" t="s">
        <v>305</v>
      </c>
      <c r="O12" s="9">
        <v>12</v>
      </c>
      <c r="P12" s="162"/>
      <c r="Q12" s="163"/>
      <c r="R12" s="60" t="s">
        <v>29</v>
      </c>
      <c r="S12" s="111" t="s">
        <v>313</v>
      </c>
      <c r="T12" s="9">
        <v>500</v>
      </c>
      <c r="U12" s="162"/>
      <c r="V12" s="163"/>
      <c r="W12" s="31" t="s">
        <v>42</v>
      </c>
      <c r="X12" s="111" t="s">
        <v>321</v>
      </c>
      <c r="Y12" s="8">
        <v>40</v>
      </c>
      <c r="Z12" s="162"/>
      <c r="AA12" s="163"/>
    </row>
    <row r="13" spans="1:27" ht="18" customHeight="1">
      <c r="A13" s="2"/>
      <c r="B13" s="12" t="s">
        <v>147</v>
      </c>
      <c r="C13" s="111" t="s">
        <v>284</v>
      </c>
      <c r="D13" s="9">
        <v>975</v>
      </c>
      <c r="E13" s="162"/>
      <c r="F13" s="163"/>
      <c r="G13" s="151" t="str">
        <f t="shared" ca="1" si="0"/>
        <v/>
      </c>
      <c r="H13" s="7" t="s">
        <v>42</v>
      </c>
      <c r="I13" s="111" t="s">
        <v>295</v>
      </c>
      <c r="J13" s="9">
        <v>60</v>
      </c>
      <c r="K13" s="162"/>
      <c r="L13" s="163"/>
      <c r="M13" s="7" t="s">
        <v>155</v>
      </c>
      <c r="N13" s="111" t="s">
        <v>306</v>
      </c>
      <c r="O13" s="9">
        <v>5</v>
      </c>
      <c r="P13" s="162"/>
      <c r="Q13" s="163"/>
      <c r="R13" s="60"/>
      <c r="S13" s="111"/>
      <c r="T13" s="9"/>
      <c r="U13" s="162"/>
      <c r="V13" s="163"/>
      <c r="W13" s="31" t="s">
        <v>42</v>
      </c>
      <c r="X13" s="111" t="s">
        <v>322</v>
      </c>
      <c r="Y13" s="8">
        <v>15</v>
      </c>
      <c r="Z13" s="162"/>
      <c r="AA13" s="163"/>
    </row>
    <row r="14" spans="1:27" ht="18" customHeight="1">
      <c r="A14" s="2"/>
      <c r="B14" s="12" t="s">
        <v>30</v>
      </c>
      <c r="C14" s="111" t="s">
        <v>285</v>
      </c>
      <c r="D14" s="9">
        <v>2190</v>
      </c>
      <c r="E14" s="162"/>
      <c r="F14" s="163"/>
      <c r="G14" s="151" t="str">
        <f t="shared" ca="1" si="0"/>
        <v/>
      </c>
      <c r="H14" s="7" t="s">
        <v>42</v>
      </c>
      <c r="I14" s="111" t="s">
        <v>296</v>
      </c>
      <c r="J14" s="9">
        <v>175</v>
      </c>
      <c r="K14" s="162"/>
      <c r="L14" s="163"/>
      <c r="M14" s="7" t="s">
        <v>42</v>
      </c>
      <c r="N14" s="111" t="s">
        <v>307</v>
      </c>
      <c r="O14" s="9">
        <v>43</v>
      </c>
      <c r="P14" s="162"/>
      <c r="Q14" s="163"/>
      <c r="R14" s="7"/>
      <c r="S14" s="111"/>
      <c r="T14" s="9"/>
      <c r="U14" s="162"/>
      <c r="V14" s="163"/>
      <c r="W14" s="31" t="s">
        <v>42</v>
      </c>
      <c r="X14" s="111" t="s">
        <v>323</v>
      </c>
      <c r="Y14" s="8">
        <v>40</v>
      </c>
      <c r="Z14" s="162"/>
      <c r="AA14" s="163"/>
    </row>
    <row r="15" spans="1:27" ht="18" customHeight="1">
      <c r="A15" s="2"/>
      <c r="B15" s="12" t="s">
        <v>34</v>
      </c>
      <c r="C15" s="111" t="s">
        <v>286</v>
      </c>
      <c r="D15" s="9">
        <v>1630</v>
      </c>
      <c r="E15" s="162"/>
      <c r="F15" s="163"/>
      <c r="G15" s="151" t="str">
        <f t="shared" ca="1" si="0"/>
        <v/>
      </c>
      <c r="H15" s="7" t="s">
        <v>42</v>
      </c>
      <c r="I15" s="111" t="s">
        <v>297</v>
      </c>
      <c r="J15" s="9">
        <v>55</v>
      </c>
      <c r="K15" s="162"/>
      <c r="L15" s="163"/>
      <c r="M15" s="7" t="s">
        <v>42</v>
      </c>
      <c r="N15" s="111" t="s">
        <v>308</v>
      </c>
      <c r="O15" s="9">
        <v>16</v>
      </c>
      <c r="P15" s="162"/>
      <c r="Q15" s="163"/>
      <c r="R15" s="7" t="s">
        <v>42</v>
      </c>
      <c r="S15" s="111" t="s">
        <v>314</v>
      </c>
      <c r="T15" s="9">
        <v>35</v>
      </c>
      <c r="U15" s="162"/>
      <c r="V15" s="163"/>
      <c r="W15" s="31" t="s">
        <v>42</v>
      </c>
      <c r="X15" s="111" t="s">
        <v>324</v>
      </c>
      <c r="Y15" s="8">
        <v>30</v>
      </c>
      <c r="Z15" s="162"/>
      <c r="AA15" s="163"/>
    </row>
    <row r="16" spans="1:27" ht="18" customHeight="1">
      <c r="A16" s="2"/>
      <c r="B16" s="12" t="s">
        <v>33</v>
      </c>
      <c r="C16" s="111" t="s">
        <v>287</v>
      </c>
      <c r="D16" s="9">
        <v>1670</v>
      </c>
      <c r="E16" s="162"/>
      <c r="F16" s="163"/>
      <c r="G16" s="151" t="str">
        <f t="shared" ca="1" si="0"/>
        <v/>
      </c>
      <c r="H16" s="7" t="s">
        <v>42</v>
      </c>
      <c r="I16" s="111" t="s">
        <v>298</v>
      </c>
      <c r="J16" s="8">
        <v>52</v>
      </c>
      <c r="K16" s="162"/>
      <c r="L16" s="163"/>
      <c r="M16" s="7" t="s">
        <v>42</v>
      </c>
      <c r="N16" s="111" t="s">
        <v>309</v>
      </c>
      <c r="O16" s="9">
        <v>12</v>
      </c>
      <c r="P16" s="162"/>
      <c r="Q16" s="163"/>
      <c r="R16" s="7" t="s">
        <v>42</v>
      </c>
      <c r="S16" s="111" t="s">
        <v>315</v>
      </c>
      <c r="T16" s="9">
        <v>57</v>
      </c>
      <c r="U16" s="162"/>
      <c r="V16" s="163"/>
      <c r="W16" s="31" t="s">
        <v>42</v>
      </c>
      <c r="X16" s="111" t="s">
        <v>325</v>
      </c>
      <c r="Y16" s="8">
        <v>30</v>
      </c>
      <c r="Z16" s="162"/>
      <c r="AA16" s="163"/>
    </row>
    <row r="17" spans="1:27" ht="18" customHeight="1">
      <c r="A17" s="2"/>
      <c r="B17" s="12" t="s">
        <v>32</v>
      </c>
      <c r="C17" s="111" t="s">
        <v>288</v>
      </c>
      <c r="D17" s="9">
        <v>2120</v>
      </c>
      <c r="E17" s="162"/>
      <c r="F17" s="163"/>
      <c r="G17" s="151" t="str">
        <f t="shared" ca="1" si="0"/>
        <v/>
      </c>
      <c r="H17" s="7" t="s">
        <v>42</v>
      </c>
      <c r="I17" s="111" t="s">
        <v>299</v>
      </c>
      <c r="J17" s="9">
        <v>106</v>
      </c>
      <c r="K17" s="162"/>
      <c r="L17" s="163"/>
      <c r="M17" s="7" t="s">
        <v>42</v>
      </c>
      <c r="N17" s="111" t="s">
        <v>310</v>
      </c>
      <c r="O17" s="9">
        <v>25</v>
      </c>
      <c r="P17" s="162"/>
      <c r="Q17" s="163"/>
      <c r="R17" s="60" t="s">
        <v>32</v>
      </c>
      <c r="S17" s="111" t="s">
        <v>316</v>
      </c>
      <c r="T17" s="88">
        <v>270</v>
      </c>
      <c r="U17" s="162"/>
      <c r="V17" s="163"/>
      <c r="W17" s="31" t="s">
        <v>42</v>
      </c>
      <c r="X17" s="111" t="s">
        <v>326</v>
      </c>
      <c r="Y17" s="8">
        <v>55</v>
      </c>
      <c r="Z17" s="162"/>
      <c r="AA17" s="163"/>
    </row>
    <row r="18" spans="1:27" ht="18" customHeight="1">
      <c r="A18" s="2"/>
      <c r="B18" s="12" t="s">
        <v>31</v>
      </c>
      <c r="C18" s="111" t="s">
        <v>289</v>
      </c>
      <c r="D18" s="9">
        <v>940</v>
      </c>
      <c r="E18" s="162"/>
      <c r="F18" s="163"/>
      <c r="G18" s="151" t="str">
        <f t="shared" ca="1" si="0"/>
        <v/>
      </c>
      <c r="H18" s="7" t="s">
        <v>42</v>
      </c>
      <c r="I18" s="111" t="s">
        <v>300</v>
      </c>
      <c r="J18" s="9">
        <v>110</v>
      </c>
      <c r="K18" s="162"/>
      <c r="L18" s="163"/>
      <c r="M18" s="7" t="s">
        <v>42</v>
      </c>
      <c r="N18" s="111" t="s">
        <v>311</v>
      </c>
      <c r="O18" s="9">
        <v>16</v>
      </c>
      <c r="P18" s="162"/>
      <c r="Q18" s="163"/>
      <c r="R18" s="12"/>
      <c r="S18" s="107"/>
      <c r="T18" s="9"/>
      <c r="U18" s="162"/>
      <c r="V18" s="163"/>
      <c r="W18" s="31" t="s">
        <v>42</v>
      </c>
      <c r="X18" s="111" t="s">
        <v>327</v>
      </c>
      <c r="Y18" s="8">
        <v>25</v>
      </c>
      <c r="Z18" s="162"/>
      <c r="AA18" s="163"/>
    </row>
    <row r="19" spans="1:27" ht="18" customHeight="1">
      <c r="A19" s="2"/>
      <c r="B19" s="5"/>
      <c r="C19" s="116"/>
      <c r="D19" s="9"/>
      <c r="E19" s="162"/>
      <c r="F19" s="163"/>
      <c r="G19" s="94"/>
      <c r="H19" s="32"/>
      <c r="I19" s="120"/>
      <c r="J19" s="21"/>
      <c r="K19" s="162"/>
      <c r="L19" s="163"/>
      <c r="M19" s="12"/>
      <c r="N19" s="113"/>
      <c r="O19" s="9"/>
      <c r="P19" s="162"/>
      <c r="Q19" s="163"/>
      <c r="R19" s="12"/>
      <c r="S19" s="113"/>
      <c r="T19" s="9"/>
      <c r="U19" s="162"/>
      <c r="V19" s="163"/>
      <c r="W19" s="7"/>
      <c r="X19" s="111"/>
      <c r="Y19" s="8"/>
      <c r="Z19" s="162"/>
      <c r="AA19" s="163"/>
    </row>
    <row r="20" spans="1:27" ht="18" customHeight="1">
      <c r="A20" s="2"/>
      <c r="B20" s="5"/>
      <c r="C20" s="116"/>
      <c r="D20" s="9"/>
      <c r="E20" s="162"/>
      <c r="F20" s="163"/>
      <c r="G20" s="94"/>
      <c r="H20" s="12"/>
      <c r="I20" s="113"/>
      <c r="J20" s="9"/>
      <c r="K20" s="162"/>
      <c r="L20" s="163"/>
      <c r="M20" s="12"/>
      <c r="N20" s="113"/>
      <c r="O20" s="9"/>
      <c r="P20" s="162"/>
      <c r="Q20" s="163"/>
      <c r="R20" s="12"/>
      <c r="S20" s="113"/>
      <c r="T20" s="9"/>
      <c r="U20" s="162"/>
      <c r="V20" s="163"/>
      <c r="W20" s="12"/>
      <c r="X20" s="113"/>
      <c r="Y20" s="8"/>
      <c r="Z20" s="162"/>
      <c r="AA20" s="163"/>
    </row>
    <row r="21" spans="1:27" ht="18" customHeight="1">
      <c r="A21" s="2"/>
      <c r="B21" s="5"/>
      <c r="C21" s="116"/>
      <c r="D21" s="9"/>
      <c r="E21" s="162"/>
      <c r="F21" s="163"/>
      <c r="G21" s="94"/>
      <c r="H21" s="12"/>
      <c r="I21" s="113"/>
      <c r="J21" s="9"/>
      <c r="K21" s="162"/>
      <c r="L21" s="163"/>
      <c r="M21" s="12"/>
      <c r="N21" s="113"/>
      <c r="O21" s="9"/>
      <c r="P21" s="162"/>
      <c r="Q21" s="163"/>
      <c r="R21" s="12"/>
      <c r="S21" s="113"/>
      <c r="T21" s="9"/>
      <c r="U21" s="162"/>
      <c r="V21" s="163"/>
      <c r="W21" s="7"/>
      <c r="X21" s="111"/>
      <c r="Y21" s="8"/>
      <c r="Z21" s="162"/>
      <c r="AA21" s="163"/>
    </row>
    <row r="22" spans="1:27" ht="18" customHeight="1">
      <c r="A22" s="2"/>
      <c r="B22" s="5"/>
      <c r="C22" s="116"/>
      <c r="D22" s="9"/>
      <c r="E22" s="162"/>
      <c r="F22" s="163"/>
      <c r="G22" s="94"/>
      <c r="H22" s="12"/>
      <c r="I22" s="113"/>
      <c r="J22" s="9"/>
      <c r="K22" s="162"/>
      <c r="L22" s="163"/>
      <c r="M22" s="12"/>
      <c r="N22" s="113"/>
      <c r="O22" s="9"/>
      <c r="P22" s="162"/>
      <c r="Q22" s="163"/>
      <c r="R22" s="12"/>
      <c r="S22" s="113"/>
      <c r="T22" s="9"/>
      <c r="U22" s="162"/>
      <c r="V22" s="163"/>
      <c r="W22" s="7"/>
      <c r="X22" s="111"/>
      <c r="Y22" s="8"/>
      <c r="Z22" s="162"/>
      <c r="AA22" s="163"/>
    </row>
    <row r="23" spans="1:27" ht="18" customHeight="1">
      <c r="A23" s="2"/>
      <c r="B23" s="5"/>
      <c r="C23" s="116"/>
      <c r="D23" s="9"/>
      <c r="E23" s="162"/>
      <c r="F23" s="163"/>
      <c r="G23" s="94"/>
      <c r="H23" s="12"/>
      <c r="I23" s="113"/>
      <c r="J23" s="9"/>
      <c r="K23" s="162"/>
      <c r="L23" s="163"/>
      <c r="M23" s="12"/>
      <c r="N23" s="113"/>
      <c r="O23" s="9"/>
      <c r="P23" s="162"/>
      <c r="Q23" s="163"/>
      <c r="R23" s="12"/>
      <c r="S23" s="113"/>
      <c r="T23" s="9"/>
      <c r="U23" s="162"/>
      <c r="V23" s="163"/>
      <c r="W23" s="7"/>
      <c r="X23" s="111"/>
      <c r="Y23" s="8"/>
      <c r="Z23" s="162"/>
      <c r="AA23" s="163"/>
    </row>
    <row r="24" spans="1:27" ht="18" customHeight="1">
      <c r="A24" s="2"/>
      <c r="B24" s="5"/>
      <c r="C24" s="116"/>
      <c r="D24" s="9"/>
      <c r="E24" s="162"/>
      <c r="F24" s="163"/>
      <c r="G24" s="94"/>
      <c r="H24" s="12"/>
      <c r="I24" s="113"/>
      <c r="J24" s="8"/>
      <c r="K24" s="162"/>
      <c r="L24" s="163"/>
      <c r="M24" s="12"/>
      <c r="N24" s="113"/>
      <c r="O24" s="9"/>
      <c r="P24" s="162"/>
      <c r="Q24" s="163"/>
      <c r="R24" s="12"/>
      <c r="S24" s="113"/>
      <c r="T24" s="9"/>
      <c r="U24" s="162"/>
      <c r="V24" s="163"/>
      <c r="W24" s="7"/>
      <c r="X24" s="111"/>
      <c r="Y24" s="8"/>
      <c r="Z24" s="162"/>
      <c r="AA24" s="163"/>
    </row>
    <row r="25" spans="1:27" ht="18" customHeight="1">
      <c r="A25" s="2"/>
      <c r="B25" s="5"/>
      <c r="C25" s="116"/>
      <c r="D25" s="9"/>
      <c r="E25" s="162"/>
      <c r="F25" s="163"/>
      <c r="G25" s="94"/>
      <c r="H25" s="12"/>
      <c r="I25" s="113"/>
      <c r="J25" s="9"/>
      <c r="K25" s="162"/>
      <c r="L25" s="163"/>
      <c r="M25" s="12"/>
      <c r="N25" s="113"/>
      <c r="O25" s="9"/>
      <c r="P25" s="162"/>
      <c r="Q25" s="163"/>
      <c r="R25" s="12"/>
      <c r="S25" s="113"/>
      <c r="T25" s="9"/>
      <c r="U25" s="162"/>
      <c r="V25" s="163"/>
      <c r="W25" s="7"/>
      <c r="X25" s="111"/>
      <c r="Y25" s="8"/>
      <c r="Z25" s="162"/>
      <c r="AA25" s="163"/>
    </row>
    <row r="26" spans="1:27" ht="18" customHeight="1">
      <c r="A26" s="2"/>
      <c r="B26" s="5"/>
      <c r="C26" s="116"/>
      <c r="D26" s="9"/>
      <c r="E26" s="162"/>
      <c r="F26" s="163"/>
      <c r="G26" s="94"/>
      <c r="H26" s="33"/>
      <c r="I26" s="121"/>
      <c r="J26" s="9"/>
      <c r="K26" s="162"/>
      <c r="L26" s="163"/>
      <c r="M26" s="12"/>
      <c r="N26" s="113"/>
      <c r="O26" s="9"/>
      <c r="P26" s="162"/>
      <c r="Q26" s="163"/>
      <c r="R26" s="12"/>
      <c r="S26" s="113"/>
      <c r="T26" s="9"/>
      <c r="U26" s="162"/>
      <c r="V26" s="163"/>
      <c r="W26" s="7"/>
      <c r="X26" s="111"/>
      <c r="Y26" s="8"/>
      <c r="Z26" s="162"/>
      <c r="AA26" s="163"/>
    </row>
    <row r="27" spans="1:27" ht="18" customHeight="1">
      <c r="A27" s="2"/>
      <c r="B27" s="5"/>
      <c r="C27" s="116"/>
      <c r="D27" s="9"/>
      <c r="E27" s="162"/>
      <c r="F27" s="163"/>
      <c r="G27" s="94"/>
      <c r="H27" s="12"/>
      <c r="I27" s="113"/>
      <c r="J27" s="21"/>
      <c r="K27" s="162"/>
      <c r="L27" s="163"/>
      <c r="M27" s="12"/>
      <c r="N27" s="113"/>
      <c r="O27" s="9"/>
      <c r="P27" s="162"/>
      <c r="Q27" s="163"/>
      <c r="R27" s="12"/>
      <c r="S27" s="113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5"/>
      <c r="C28" s="116"/>
      <c r="D28" s="9"/>
      <c r="E28" s="162"/>
      <c r="F28" s="163"/>
      <c r="G28" s="94"/>
      <c r="H28" s="12"/>
      <c r="I28" s="113"/>
      <c r="J28" s="21"/>
      <c r="K28" s="162"/>
      <c r="L28" s="163"/>
      <c r="M28" s="12"/>
      <c r="N28" s="113"/>
      <c r="O28" s="9"/>
      <c r="P28" s="162"/>
      <c r="Q28" s="163"/>
      <c r="R28" s="12"/>
      <c r="S28" s="113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5"/>
      <c r="C29" s="116"/>
      <c r="D29" s="9"/>
      <c r="E29" s="162"/>
      <c r="F29" s="163"/>
      <c r="G29" s="94"/>
      <c r="H29" s="12"/>
      <c r="I29" s="113"/>
      <c r="J29" s="21"/>
      <c r="K29" s="162"/>
      <c r="L29" s="163"/>
      <c r="M29" s="12"/>
      <c r="N29" s="113"/>
      <c r="O29" s="9"/>
      <c r="P29" s="162"/>
      <c r="Q29" s="163"/>
      <c r="R29" s="12"/>
      <c r="S29" s="113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5"/>
      <c r="C30" s="116"/>
      <c r="D30" s="9"/>
      <c r="E30" s="162"/>
      <c r="F30" s="163"/>
      <c r="G30" s="94"/>
      <c r="H30" s="12"/>
      <c r="I30" s="113"/>
      <c r="J30" s="21"/>
      <c r="K30" s="162"/>
      <c r="L30" s="163"/>
      <c r="M30" s="12"/>
      <c r="N30" s="113"/>
      <c r="O30" s="9"/>
      <c r="P30" s="162"/>
      <c r="Q30" s="163"/>
      <c r="R30" s="12"/>
      <c r="S30" s="113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6"/>
      <c r="D31" s="9"/>
      <c r="E31" s="162"/>
      <c r="F31" s="163"/>
      <c r="G31" s="94"/>
      <c r="H31" s="12"/>
      <c r="I31" s="113"/>
      <c r="J31" s="21"/>
      <c r="K31" s="162"/>
      <c r="L31" s="163"/>
      <c r="M31" s="12"/>
      <c r="N31" s="113"/>
      <c r="O31" s="9"/>
      <c r="P31" s="162"/>
      <c r="Q31" s="163"/>
      <c r="R31" s="12"/>
      <c r="S31" s="113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5"/>
      <c r="C32" s="116"/>
      <c r="D32" s="6"/>
      <c r="E32" s="162"/>
      <c r="F32" s="163"/>
      <c r="G32" s="94"/>
      <c r="H32" s="12"/>
      <c r="I32" s="113"/>
      <c r="J32" s="21"/>
      <c r="K32" s="162"/>
      <c r="L32" s="163"/>
      <c r="M32" s="12"/>
      <c r="N32" s="113"/>
      <c r="O32" s="9"/>
      <c r="P32" s="162"/>
      <c r="Q32" s="163"/>
      <c r="R32" s="12"/>
      <c r="S32" s="113"/>
      <c r="T32" s="9"/>
      <c r="U32" s="162"/>
      <c r="V32" s="163"/>
      <c r="W32" s="12"/>
      <c r="X32" s="113"/>
      <c r="Y32" s="8"/>
      <c r="Z32" s="162"/>
      <c r="AA32" s="163"/>
    </row>
    <row r="33" spans="1:27" ht="18" customHeight="1" thickBot="1">
      <c r="A33" s="2"/>
      <c r="B33" s="34" t="s">
        <v>26</v>
      </c>
      <c r="C33" s="108" t="s">
        <v>192</v>
      </c>
      <c r="D33" s="35">
        <f>SUM(D7:D32)</f>
        <v>19681</v>
      </c>
      <c r="E33" s="166" t="str">
        <f>IF(SUM(E7:E32),SUM(E7:E32),"")</f>
        <v/>
      </c>
      <c r="F33" s="167"/>
      <c r="G33" s="95"/>
      <c r="H33" s="119" t="s">
        <v>26</v>
      </c>
      <c r="I33" s="122" t="s">
        <v>192</v>
      </c>
      <c r="J33" s="36">
        <f>SUM(J7:J32)</f>
        <v>1085</v>
      </c>
      <c r="K33" s="166" t="str">
        <f>IF(SUM(K7:K32),SUM(K7:K32),"")</f>
        <v/>
      </c>
      <c r="L33" s="167"/>
      <c r="M33" s="119" t="s">
        <v>26</v>
      </c>
      <c r="N33" s="122" t="s">
        <v>192</v>
      </c>
      <c r="O33" s="36">
        <f>SUM(O7:O32)</f>
        <v>211</v>
      </c>
      <c r="P33" s="166" t="str">
        <f>IF(SUM(P7:P32),SUM(P7:P32),"")</f>
        <v/>
      </c>
      <c r="Q33" s="167"/>
      <c r="R33" s="119" t="s">
        <v>26</v>
      </c>
      <c r="S33" s="122" t="s">
        <v>192</v>
      </c>
      <c r="T33" s="36">
        <f>SUM(T7:T32)</f>
        <v>926</v>
      </c>
      <c r="U33" s="166" t="str">
        <f>IF(SUM(U7:U32),SUM(U7:U32),"")</f>
        <v/>
      </c>
      <c r="V33" s="167"/>
      <c r="W33" s="119" t="s">
        <v>26</v>
      </c>
      <c r="X33" s="122" t="s">
        <v>192</v>
      </c>
      <c r="Y33" s="35">
        <f>SUM(Y7:Y32)</f>
        <v>405</v>
      </c>
      <c r="Z33" s="166" t="str">
        <f>IF(SUM(Z7:Z32),SUM(Z7:Z32),"")</f>
        <v/>
      </c>
      <c r="AA33" s="167"/>
    </row>
    <row r="34" spans="1:27" ht="18" customHeight="1" thickTop="1">
      <c r="A34" s="2"/>
      <c r="B34" s="10" t="s">
        <v>18</v>
      </c>
      <c r="C34" s="109"/>
      <c r="D34" s="37">
        <f>SUM(宮崎市①!D34+宮崎市②!D33)</f>
        <v>58576</v>
      </c>
      <c r="E34" s="192" t="str">
        <f>IF(SUM(宮崎市①!E34,宮崎市②!E33),SUM(宮崎市①!E34,宮崎市②!E33),"")</f>
        <v/>
      </c>
      <c r="F34" s="193"/>
      <c r="G34" s="96"/>
      <c r="H34" s="10" t="s">
        <v>18</v>
      </c>
      <c r="I34" s="109"/>
      <c r="J34" s="37">
        <f>SUM(宮崎市①!J34+宮崎市②!J33)</f>
        <v>4234</v>
      </c>
      <c r="K34" s="192" t="str">
        <f>IF(SUM(宮崎市①!K34,宮崎市②!K33),SUM(宮崎市①!K34,宮崎市②!K33),"")</f>
        <v/>
      </c>
      <c r="L34" s="193"/>
      <c r="M34" s="45" t="s">
        <v>18</v>
      </c>
      <c r="N34" s="123"/>
      <c r="O34" s="37">
        <f>SUM(宮崎市①!O34+宮崎市②!O33)</f>
        <v>2243</v>
      </c>
      <c r="P34" s="192" t="str">
        <f>IF(SUM(宮崎市①!P34,宮崎市②!P33),SUM(宮崎市①!P34,宮崎市②!P33),"")</f>
        <v/>
      </c>
      <c r="Q34" s="193"/>
      <c r="R34" s="45" t="s">
        <v>18</v>
      </c>
      <c r="S34" s="123"/>
      <c r="T34" s="37">
        <f>SUM(宮崎市①!T34+宮崎市②!T33)</f>
        <v>5751</v>
      </c>
      <c r="U34" s="192" t="str">
        <f>IF(SUM(宮崎市①!U34,宮崎市②!U33),SUM(宮崎市①!U34,宮崎市②!U33),"")</f>
        <v/>
      </c>
      <c r="V34" s="193"/>
      <c r="W34" s="45" t="s">
        <v>18</v>
      </c>
      <c r="X34" s="123"/>
      <c r="Y34" s="37">
        <f>SUM(宮崎市①!Y34+宮崎市②!Y33)</f>
        <v>2435</v>
      </c>
      <c r="Z34" s="192" t="str">
        <f>IF(SUM(宮崎市①!Z34,宮崎市②!Z33),SUM(宮崎市①!Z34,宮崎市②!Z33),"")</f>
        <v/>
      </c>
      <c r="AA34" s="193"/>
    </row>
    <row r="35" spans="1:27" ht="18" customHeight="1">
      <c r="B35" s="22"/>
      <c r="C35" s="25"/>
      <c r="D35" s="23"/>
      <c r="E35" s="24"/>
      <c r="F35" s="25"/>
      <c r="G35" s="25"/>
      <c r="H35" s="23"/>
      <c r="I35" s="23"/>
      <c r="J35" s="24"/>
      <c r="K35" s="25"/>
      <c r="L35" s="23"/>
      <c r="M35" s="23"/>
      <c r="N35" s="23"/>
      <c r="O35" s="24"/>
      <c r="P35" s="25"/>
      <c r="Q35" s="23"/>
      <c r="R35" s="23"/>
      <c r="S35" s="23"/>
      <c r="T35" s="24"/>
      <c r="U35" s="25"/>
      <c r="V35" s="26"/>
      <c r="W35" s="11" t="s">
        <v>126</v>
      </c>
      <c r="X35" s="106"/>
      <c r="Y35" s="27">
        <f>D34+J34+O34+T34+AA34+Y34</f>
        <v>73239</v>
      </c>
      <c r="Z35" s="164" t="str">
        <f>IF(AND(SUM(E34,K34,P34,U34,Z34)=0),"",SUM(E34,K34,P34,U34,Z34))</f>
        <v/>
      </c>
      <c r="AA35" s="165"/>
    </row>
    <row r="36" spans="1:27" ht="18" customHeight="1">
      <c r="B36" s="4" t="s">
        <v>122</v>
      </c>
      <c r="C36" s="4"/>
    </row>
    <row r="37" spans="1:27" ht="18" customHeight="1">
      <c r="B37" s="4"/>
      <c r="C37" s="4"/>
    </row>
    <row r="38" spans="1:27" ht="18" customHeight="1"/>
  </sheetData>
  <sheetProtection algorithmName="SHA-512" hashValue="pdan0uaqhuor6cEkudvyPH3Gyo7XYMwNK80HAuNErbqziMTMlSMN9v+uZFsfba1dSC9ChVXoU8nw8YnsF8uFZQ==" saltValue="xNlWXxM56BqThZWMXszF1g==" spinCount="100000" sheet="1" objects="1" scenarios="1"/>
  <mergeCells count="163">
    <mergeCell ref="Z35:AA35"/>
    <mergeCell ref="E34:F34"/>
    <mergeCell ref="K34:L34"/>
    <mergeCell ref="P34:Q34"/>
    <mergeCell ref="U34:V34"/>
    <mergeCell ref="Z34:AA34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E26:F26"/>
    <mergeCell ref="K26:L26"/>
    <mergeCell ref="P26:Q26"/>
    <mergeCell ref="U26:V26"/>
    <mergeCell ref="Z26:AA26"/>
    <mergeCell ref="E25:F25"/>
    <mergeCell ref="K25:L25"/>
    <mergeCell ref="P25:Q25"/>
    <mergeCell ref="U25:V25"/>
    <mergeCell ref="Z25:AA25"/>
    <mergeCell ref="E24:F24"/>
    <mergeCell ref="K24:L24"/>
    <mergeCell ref="P24:Q24"/>
    <mergeCell ref="U24:V24"/>
    <mergeCell ref="Z24:AA24"/>
    <mergeCell ref="E23:F23"/>
    <mergeCell ref="K23:L23"/>
    <mergeCell ref="P23:Q23"/>
    <mergeCell ref="U23:V23"/>
    <mergeCell ref="Z23:AA23"/>
    <mergeCell ref="E22:F22"/>
    <mergeCell ref="K22:L22"/>
    <mergeCell ref="P22:Q22"/>
    <mergeCell ref="U22:V22"/>
    <mergeCell ref="Z22:AA22"/>
    <mergeCell ref="E21:F21"/>
    <mergeCell ref="K21:L21"/>
    <mergeCell ref="P21:Q21"/>
    <mergeCell ref="U21:V21"/>
    <mergeCell ref="Z21:AA21"/>
    <mergeCell ref="E20:F20"/>
    <mergeCell ref="K20:L20"/>
    <mergeCell ref="P20:Q20"/>
    <mergeCell ref="U20:V20"/>
    <mergeCell ref="Z20:AA20"/>
    <mergeCell ref="E19:F19"/>
    <mergeCell ref="K19:L19"/>
    <mergeCell ref="P19:Q19"/>
    <mergeCell ref="U19:V19"/>
    <mergeCell ref="Z19:AA19"/>
    <mergeCell ref="E18:F18"/>
    <mergeCell ref="K18:L18"/>
    <mergeCell ref="P18:Q18"/>
    <mergeCell ref="U18:V18"/>
    <mergeCell ref="Z18:AA18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E15:F15"/>
    <mergeCell ref="K15:L15"/>
    <mergeCell ref="P15:Q15"/>
    <mergeCell ref="U15:V15"/>
    <mergeCell ref="Z15:AA15"/>
    <mergeCell ref="E14:F14"/>
    <mergeCell ref="K14:L14"/>
    <mergeCell ref="P14:Q14"/>
    <mergeCell ref="U14:V14"/>
    <mergeCell ref="Z14:AA14"/>
    <mergeCell ref="E13:F13"/>
    <mergeCell ref="K13:L13"/>
    <mergeCell ref="P13:Q13"/>
    <mergeCell ref="U13:V13"/>
    <mergeCell ref="Z13:AA13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B3:D3"/>
    <mergeCell ref="B5:E5"/>
    <mergeCell ref="H5:K5"/>
    <mergeCell ref="M5:P5"/>
    <mergeCell ref="R5:U5"/>
    <mergeCell ref="W5:Z5"/>
    <mergeCell ref="B2:D2"/>
    <mergeCell ref="E2:H2"/>
    <mergeCell ref="K2:O2"/>
    <mergeCell ref="P2:T2"/>
    <mergeCell ref="U2:W2"/>
    <mergeCell ref="Y2:AA2"/>
    <mergeCell ref="E3:H3"/>
    <mergeCell ref="K3:O3"/>
    <mergeCell ref="P3:T3"/>
    <mergeCell ref="U3:W3"/>
    <mergeCell ref="Y3:AA3"/>
  </mergeCells>
  <phoneticPr fontId="2"/>
  <conditionalFormatting sqref="E8:F8">
    <cfRule type="cellIs" dxfId="1031" priority="146" operator="greaterThan">
      <formula>$D$8</formula>
    </cfRule>
  </conditionalFormatting>
  <conditionalFormatting sqref="E9:F9">
    <cfRule type="cellIs" dxfId="1030" priority="145" operator="greaterThan">
      <formula>$D$9</formula>
    </cfRule>
  </conditionalFormatting>
  <conditionalFormatting sqref="E10:F10">
    <cfRule type="cellIs" dxfId="1029" priority="144" operator="greaterThan">
      <formula>$D$10</formula>
    </cfRule>
  </conditionalFormatting>
  <conditionalFormatting sqref="E11:F11">
    <cfRule type="cellIs" dxfId="1028" priority="143" operator="greaterThan">
      <formula>$D$11</formula>
    </cfRule>
  </conditionalFormatting>
  <conditionalFormatting sqref="E12:F12">
    <cfRule type="cellIs" dxfId="1027" priority="142" operator="greaterThan">
      <formula>$D$12</formula>
    </cfRule>
  </conditionalFormatting>
  <conditionalFormatting sqref="E13:F13">
    <cfRule type="cellIs" dxfId="1026" priority="141" operator="greaterThan">
      <formula>$D$13</formula>
    </cfRule>
  </conditionalFormatting>
  <conditionalFormatting sqref="E14:F14">
    <cfRule type="cellIs" dxfId="1025" priority="140" operator="greaterThan">
      <formula>$D$14</formula>
    </cfRule>
  </conditionalFormatting>
  <conditionalFormatting sqref="E15:F15">
    <cfRule type="cellIs" dxfId="1024" priority="139" operator="greaterThan">
      <formula>$D$15</formula>
    </cfRule>
  </conditionalFormatting>
  <conditionalFormatting sqref="E16:F16">
    <cfRule type="cellIs" dxfId="1023" priority="138" operator="greaterThan">
      <formula>$D$16</formula>
    </cfRule>
  </conditionalFormatting>
  <conditionalFormatting sqref="E17:F17">
    <cfRule type="cellIs" dxfId="1022" priority="137" operator="greaterThan">
      <formula>$D$17</formula>
    </cfRule>
  </conditionalFormatting>
  <conditionalFormatting sqref="E18:F18">
    <cfRule type="cellIs" dxfId="1021" priority="136" operator="greaterThan">
      <formula>$D$18</formula>
    </cfRule>
  </conditionalFormatting>
  <conditionalFormatting sqref="E19:F19">
    <cfRule type="cellIs" dxfId="1020" priority="135" operator="greaterThan">
      <formula>$D$19</formula>
    </cfRule>
  </conditionalFormatting>
  <conditionalFormatting sqref="E20:F20">
    <cfRule type="cellIs" dxfId="1019" priority="134" operator="greaterThan">
      <formula>$D$20</formula>
    </cfRule>
  </conditionalFormatting>
  <conditionalFormatting sqref="E21:F21">
    <cfRule type="cellIs" dxfId="1018" priority="133" operator="greaterThan">
      <formula>$D$21</formula>
    </cfRule>
  </conditionalFormatting>
  <conditionalFormatting sqref="E22:F22">
    <cfRule type="cellIs" dxfId="1017" priority="132" operator="greaterThan">
      <formula>$D$22</formula>
    </cfRule>
  </conditionalFormatting>
  <conditionalFormatting sqref="E23:F23">
    <cfRule type="cellIs" dxfId="1016" priority="131" operator="greaterThan">
      <formula>$D$23</formula>
    </cfRule>
  </conditionalFormatting>
  <conditionalFormatting sqref="E25:F25">
    <cfRule type="cellIs" dxfId="1015" priority="129" operator="greaterThan">
      <formula>$D$25</formula>
    </cfRule>
  </conditionalFormatting>
  <conditionalFormatting sqref="E26:F26">
    <cfRule type="cellIs" dxfId="1014" priority="128" operator="greaterThan">
      <formula>$D$26</formula>
    </cfRule>
  </conditionalFormatting>
  <conditionalFormatting sqref="E27:F27">
    <cfRule type="cellIs" dxfId="1013" priority="127" operator="greaterThan">
      <formula>$D$27</formula>
    </cfRule>
  </conditionalFormatting>
  <conditionalFormatting sqref="E28:F28">
    <cfRule type="cellIs" dxfId="1012" priority="126" operator="greaterThan">
      <formula>$D$28</formula>
    </cfRule>
  </conditionalFormatting>
  <conditionalFormatting sqref="E29:F29">
    <cfRule type="cellIs" dxfId="1011" priority="125" operator="greaterThan">
      <formula>$D$29</formula>
    </cfRule>
  </conditionalFormatting>
  <conditionalFormatting sqref="E30:F30">
    <cfRule type="cellIs" dxfId="1010" priority="124" operator="greaterThan">
      <formula>$D$30</formula>
    </cfRule>
  </conditionalFormatting>
  <conditionalFormatting sqref="E31:F31">
    <cfRule type="cellIs" dxfId="1009" priority="123" operator="greaterThan">
      <formula>$D$31</formula>
    </cfRule>
  </conditionalFormatting>
  <conditionalFormatting sqref="E32:F32">
    <cfRule type="cellIs" dxfId="1008" priority="122" operator="greaterThan">
      <formula>$D$32</formula>
    </cfRule>
  </conditionalFormatting>
  <conditionalFormatting sqref="E33:F33">
    <cfRule type="expression" dxfId="1007" priority="227" stopIfTrue="1">
      <formula>AND($E$7:$F$32=0)</formula>
    </cfRule>
    <cfRule type="cellIs" dxfId="1006" priority="228" stopIfTrue="1" operator="greaterThan">
      <formula>$D$33</formula>
    </cfRule>
  </conditionalFormatting>
  <conditionalFormatting sqref="E34:F34">
    <cfRule type="cellIs" dxfId="1005" priority="209" stopIfTrue="1" operator="greaterThan">
      <formula>$D$34</formula>
    </cfRule>
  </conditionalFormatting>
  <conditionalFormatting sqref="E24:FG24">
    <cfRule type="cellIs" dxfId="1003" priority="130" operator="greaterThan">
      <formula>$D$24</formula>
    </cfRule>
  </conditionalFormatting>
  <conditionalFormatting sqref="K7">
    <cfRule type="cellIs" dxfId="1002" priority="121" operator="greaterThan">
      <formula>$J$7</formula>
    </cfRule>
  </conditionalFormatting>
  <conditionalFormatting sqref="K8">
    <cfRule type="cellIs" dxfId="1001" priority="120" operator="greaterThan">
      <formula>$J$8</formula>
    </cfRule>
  </conditionalFormatting>
  <conditionalFormatting sqref="K9">
    <cfRule type="cellIs" dxfId="1000" priority="119" operator="greaterThan">
      <formula>$J$9</formula>
    </cfRule>
  </conditionalFormatting>
  <conditionalFormatting sqref="K10">
    <cfRule type="cellIs" dxfId="999" priority="118" operator="greaterThan">
      <formula>$J$10</formula>
    </cfRule>
  </conditionalFormatting>
  <conditionalFormatting sqref="K11">
    <cfRule type="cellIs" dxfId="998" priority="117" operator="greaterThan">
      <formula>$J$11</formula>
    </cfRule>
  </conditionalFormatting>
  <conditionalFormatting sqref="K12">
    <cfRule type="cellIs" dxfId="997" priority="116" operator="greaterThan">
      <formula>$J$12</formula>
    </cfRule>
  </conditionalFormatting>
  <conditionalFormatting sqref="K13">
    <cfRule type="cellIs" dxfId="996" priority="115" operator="greaterThan">
      <formula>$J$13</formula>
    </cfRule>
  </conditionalFormatting>
  <conditionalFormatting sqref="K14">
    <cfRule type="cellIs" dxfId="995" priority="114" operator="greaterThan">
      <formula>$J$14</formula>
    </cfRule>
  </conditionalFormatting>
  <conditionalFormatting sqref="K15">
    <cfRule type="cellIs" dxfId="994" priority="113" operator="greaterThan">
      <formula>$J$15</formula>
    </cfRule>
  </conditionalFormatting>
  <conditionalFormatting sqref="K16">
    <cfRule type="cellIs" dxfId="993" priority="112" operator="greaterThan">
      <formula>$J$16</formula>
    </cfRule>
  </conditionalFormatting>
  <conditionalFormatting sqref="K17">
    <cfRule type="cellIs" dxfId="992" priority="111" operator="greaterThan">
      <formula>$J$17</formula>
    </cfRule>
  </conditionalFormatting>
  <conditionalFormatting sqref="K18">
    <cfRule type="cellIs" dxfId="991" priority="110" operator="greaterThan">
      <formula>$J$18</formula>
    </cfRule>
  </conditionalFormatting>
  <conditionalFormatting sqref="K19">
    <cfRule type="cellIs" dxfId="990" priority="109" operator="greaterThan">
      <formula>$J$19</formula>
    </cfRule>
  </conditionalFormatting>
  <conditionalFormatting sqref="K20:L20">
    <cfRule type="cellIs" dxfId="989" priority="108" operator="greaterThan">
      <formula>$J$20</formula>
    </cfRule>
  </conditionalFormatting>
  <conditionalFormatting sqref="K21:L21">
    <cfRule type="cellIs" dxfId="988" priority="107" operator="greaterThan">
      <formula>$J$21</formula>
    </cfRule>
  </conditionalFormatting>
  <conditionalFormatting sqref="K22:L22">
    <cfRule type="cellIs" dxfId="987" priority="106" operator="greaterThan">
      <formula>$J$22</formula>
    </cfRule>
  </conditionalFormatting>
  <conditionalFormatting sqref="K23:L23">
    <cfRule type="cellIs" dxfId="986" priority="105" operator="greaterThan">
      <formula>$J$23</formula>
    </cfRule>
  </conditionalFormatting>
  <conditionalFormatting sqref="K24:L24">
    <cfRule type="cellIs" dxfId="985" priority="104" operator="greaterThan">
      <formula>$J$24</formula>
    </cfRule>
  </conditionalFormatting>
  <conditionalFormatting sqref="K25:L25">
    <cfRule type="cellIs" dxfId="984" priority="103" operator="greaterThan">
      <formula>$J$25</formula>
    </cfRule>
  </conditionalFormatting>
  <conditionalFormatting sqref="K26:L26">
    <cfRule type="cellIs" dxfId="983" priority="102" operator="greaterThan">
      <formula>$J$26</formula>
    </cfRule>
  </conditionalFormatting>
  <conditionalFormatting sqref="K27:L27">
    <cfRule type="cellIs" dxfId="982" priority="101" operator="greaterThan">
      <formula>$J$27</formula>
    </cfRule>
  </conditionalFormatting>
  <conditionalFormatting sqref="K28:L28">
    <cfRule type="cellIs" dxfId="981" priority="100" operator="greaterThan">
      <formula>$J$28</formula>
    </cfRule>
  </conditionalFormatting>
  <conditionalFormatting sqref="K29:L29">
    <cfRule type="cellIs" dxfId="980" priority="99" operator="greaterThan">
      <formula>$J$29</formula>
    </cfRule>
  </conditionalFormatting>
  <conditionalFormatting sqref="K30:L30">
    <cfRule type="cellIs" dxfId="979" priority="98" operator="greaterThan">
      <formula>$J$30</formula>
    </cfRule>
  </conditionalFormatting>
  <conditionalFormatting sqref="K31:L31">
    <cfRule type="cellIs" dxfId="978" priority="97" operator="greaterThan">
      <formula>$J$31</formula>
    </cfRule>
  </conditionalFormatting>
  <conditionalFormatting sqref="K32:L32">
    <cfRule type="cellIs" dxfId="977" priority="96" operator="greaterThan">
      <formula>$J$32</formula>
    </cfRule>
  </conditionalFormatting>
  <conditionalFormatting sqref="K33:L33">
    <cfRule type="cellIs" dxfId="976" priority="196" stopIfTrue="1" operator="greaterThan">
      <formula>$J$33</formula>
    </cfRule>
    <cfRule type="expression" dxfId="975" priority="195" stopIfTrue="1">
      <formula>AND($K$7:$L$32=0)</formula>
    </cfRule>
  </conditionalFormatting>
  <conditionalFormatting sqref="K34:L34">
    <cfRule type="cellIs" dxfId="974" priority="16" stopIfTrue="1" operator="greaterThan">
      <formula>$J$34</formula>
    </cfRule>
  </conditionalFormatting>
  <conditionalFormatting sqref="P7">
    <cfRule type="cellIs" dxfId="972" priority="95" operator="greaterThan">
      <formula>$O$7</formula>
    </cfRule>
  </conditionalFormatting>
  <conditionalFormatting sqref="P8">
    <cfRule type="cellIs" dxfId="971" priority="94" operator="greaterThan">
      <formula>$O$8</formula>
    </cfRule>
  </conditionalFormatting>
  <conditionalFormatting sqref="P9">
    <cfRule type="cellIs" dxfId="970" priority="93" operator="greaterThan">
      <formula>$O$9</formula>
    </cfRule>
  </conditionalFormatting>
  <conditionalFormatting sqref="P10">
    <cfRule type="cellIs" dxfId="969" priority="92" operator="greaterThan">
      <formula>$O$10</formula>
    </cfRule>
  </conditionalFormatting>
  <conditionalFormatting sqref="P11">
    <cfRule type="cellIs" dxfId="968" priority="91" operator="greaterThan">
      <formula>$O$11</formula>
    </cfRule>
  </conditionalFormatting>
  <conditionalFormatting sqref="P12">
    <cfRule type="cellIs" dxfId="967" priority="90" operator="greaterThan">
      <formula>$O$12</formula>
    </cfRule>
  </conditionalFormatting>
  <conditionalFormatting sqref="P13">
    <cfRule type="cellIs" dxfId="966" priority="89" operator="greaterThan">
      <formula>$O$13</formula>
    </cfRule>
  </conditionalFormatting>
  <conditionalFormatting sqref="P14">
    <cfRule type="cellIs" dxfId="965" priority="88" operator="greaterThan">
      <formula>$O$14</formula>
    </cfRule>
  </conditionalFormatting>
  <conditionalFormatting sqref="P15">
    <cfRule type="cellIs" dxfId="964" priority="87" operator="greaterThan">
      <formula>$O$15</formula>
    </cfRule>
  </conditionalFormatting>
  <conditionalFormatting sqref="P16">
    <cfRule type="cellIs" dxfId="963" priority="86" operator="greaterThan">
      <formula>$O$16</formula>
    </cfRule>
  </conditionalFormatting>
  <conditionalFormatting sqref="P17">
    <cfRule type="cellIs" dxfId="962" priority="85" operator="greaterThan">
      <formula>$O$17</formula>
    </cfRule>
  </conditionalFormatting>
  <conditionalFormatting sqref="P18">
    <cfRule type="cellIs" dxfId="961" priority="84" operator="greaterThan">
      <formula>$O$18</formula>
    </cfRule>
  </conditionalFormatting>
  <conditionalFormatting sqref="P19">
    <cfRule type="cellIs" dxfId="960" priority="83" operator="greaterThan">
      <formula>$O$19</formula>
    </cfRule>
  </conditionalFormatting>
  <conditionalFormatting sqref="P20:Q20">
    <cfRule type="cellIs" dxfId="959" priority="82" operator="greaterThan">
      <formula>$O$20</formula>
    </cfRule>
  </conditionalFormatting>
  <conditionalFormatting sqref="P21:Q21">
    <cfRule type="cellIs" dxfId="958" priority="81" operator="greaterThan">
      <formula>$O$21</formula>
    </cfRule>
  </conditionalFormatting>
  <conditionalFormatting sqref="P22:Q22">
    <cfRule type="cellIs" dxfId="957" priority="80" operator="greaterThan">
      <formula>$O$22</formula>
    </cfRule>
  </conditionalFormatting>
  <conditionalFormatting sqref="P23:Q23">
    <cfRule type="cellIs" dxfId="956" priority="79" operator="greaterThan">
      <formula>$O$23</formula>
    </cfRule>
  </conditionalFormatting>
  <conditionalFormatting sqref="P24:Q24">
    <cfRule type="cellIs" dxfId="955" priority="78" operator="greaterThan">
      <formula>$O$24</formula>
    </cfRule>
  </conditionalFormatting>
  <conditionalFormatting sqref="P25:Q25">
    <cfRule type="cellIs" dxfId="954" priority="77" operator="greaterThan">
      <formula>$O$25</formula>
    </cfRule>
  </conditionalFormatting>
  <conditionalFormatting sqref="P26:Q26">
    <cfRule type="cellIs" dxfId="953" priority="76" operator="greaterThan">
      <formula>$O$26</formula>
    </cfRule>
  </conditionalFormatting>
  <conditionalFormatting sqref="P27:Q27">
    <cfRule type="cellIs" dxfId="952" priority="75" operator="greaterThan">
      <formula>$O$27</formula>
    </cfRule>
  </conditionalFormatting>
  <conditionalFormatting sqref="P28:Q28">
    <cfRule type="cellIs" dxfId="951" priority="74" operator="greaterThan">
      <formula>$O$28</formula>
    </cfRule>
  </conditionalFormatting>
  <conditionalFormatting sqref="P29:Q29">
    <cfRule type="cellIs" dxfId="950" priority="73" operator="greaterThan">
      <formula>$O$29</formula>
    </cfRule>
  </conditionalFormatting>
  <conditionalFormatting sqref="P30:Q30">
    <cfRule type="cellIs" dxfId="949" priority="72" operator="greaterThan">
      <formula>$O$30</formula>
    </cfRule>
  </conditionalFormatting>
  <conditionalFormatting sqref="P31:Q31">
    <cfRule type="cellIs" dxfId="948" priority="71" operator="greaterThan">
      <formula>$O$31</formula>
    </cfRule>
  </conditionalFormatting>
  <conditionalFormatting sqref="P32:Q32">
    <cfRule type="cellIs" dxfId="947" priority="70" operator="greaterThan">
      <formula>$O$32</formula>
    </cfRule>
  </conditionalFormatting>
  <conditionalFormatting sqref="P33:Q33">
    <cfRule type="cellIs" dxfId="946" priority="179" stopIfTrue="1" operator="greaterThan">
      <formula>$O$33</formula>
    </cfRule>
    <cfRule type="expression" dxfId="945" priority="178" stopIfTrue="1">
      <formula>AND($P$7:$Q$32=0)</formula>
    </cfRule>
  </conditionalFormatting>
  <conditionalFormatting sqref="P34:Q34">
    <cfRule type="cellIs" dxfId="943" priority="14" stopIfTrue="1" operator="greaterThan">
      <formula>$O$34</formula>
    </cfRule>
  </conditionalFormatting>
  <conditionalFormatting sqref="U7">
    <cfRule type="cellIs" dxfId="942" priority="69" operator="greaterThan">
      <formula>$T$7</formula>
    </cfRule>
  </conditionalFormatting>
  <conditionalFormatting sqref="U8:V8">
    <cfRule type="cellIs" dxfId="941" priority="68" operator="greaterThan">
      <formula>$T$8</formula>
    </cfRule>
  </conditionalFormatting>
  <conditionalFormatting sqref="U9:V9">
    <cfRule type="cellIs" dxfId="940" priority="67" operator="greaterThan">
      <formula>$T$9</formula>
    </cfRule>
  </conditionalFormatting>
  <conditionalFormatting sqref="U10:V10">
    <cfRule type="cellIs" dxfId="939" priority="66" operator="greaterThan">
      <formula>$T$10</formula>
    </cfRule>
  </conditionalFormatting>
  <conditionalFormatting sqref="U11:V11">
    <cfRule type="cellIs" dxfId="938" priority="65" operator="greaterThan">
      <formula>$T$11</formula>
    </cfRule>
  </conditionalFormatting>
  <conditionalFormatting sqref="U12:V12">
    <cfRule type="cellIs" dxfId="937" priority="64" operator="greaterThan">
      <formula>$T$12</formula>
    </cfRule>
  </conditionalFormatting>
  <conditionalFormatting sqref="U13:V13">
    <cfRule type="cellIs" dxfId="936" priority="63" operator="greaterThan">
      <formula>$T$13</formula>
    </cfRule>
  </conditionalFormatting>
  <conditionalFormatting sqref="U14:V14">
    <cfRule type="cellIs" dxfId="935" priority="62" operator="greaterThan">
      <formula>$T$14</formula>
    </cfRule>
  </conditionalFormatting>
  <conditionalFormatting sqref="U15:V15">
    <cfRule type="cellIs" dxfId="934" priority="61" operator="greaterThan">
      <formula>$T$15</formula>
    </cfRule>
  </conditionalFormatting>
  <conditionalFormatting sqref="U16:V16">
    <cfRule type="cellIs" dxfId="933" priority="60" operator="greaterThan">
      <formula>$T$16</formula>
    </cfRule>
  </conditionalFormatting>
  <conditionalFormatting sqref="U17:V17">
    <cfRule type="cellIs" dxfId="932" priority="59" operator="greaterThan">
      <formula>$T$17</formula>
    </cfRule>
  </conditionalFormatting>
  <conditionalFormatting sqref="U18:V18">
    <cfRule type="cellIs" dxfId="931" priority="58" operator="greaterThan">
      <formula>$T$18</formula>
    </cfRule>
  </conditionalFormatting>
  <conditionalFormatting sqref="U19:V19">
    <cfRule type="cellIs" dxfId="930" priority="57" operator="greaterThan">
      <formula>$T$19</formula>
    </cfRule>
  </conditionalFormatting>
  <conditionalFormatting sqref="U20:V20">
    <cfRule type="cellIs" dxfId="929" priority="56" operator="greaterThan">
      <formula>$T$20</formula>
    </cfRule>
  </conditionalFormatting>
  <conditionalFormatting sqref="U21:V21">
    <cfRule type="cellIs" dxfId="928" priority="55" operator="greaterThan">
      <formula>$T$21</formula>
    </cfRule>
  </conditionalFormatting>
  <conditionalFormatting sqref="U22:V22">
    <cfRule type="cellIs" dxfId="927" priority="54" operator="greaterThan">
      <formula>$T$22</formula>
    </cfRule>
  </conditionalFormatting>
  <conditionalFormatting sqref="U23:V23">
    <cfRule type="cellIs" dxfId="926" priority="53" operator="greaterThan">
      <formula>$T$23</formula>
    </cfRule>
  </conditionalFormatting>
  <conditionalFormatting sqref="U24:V24">
    <cfRule type="cellIs" dxfId="925" priority="52" operator="greaterThan">
      <formula>$T$24</formula>
    </cfRule>
  </conditionalFormatting>
  <conditionalFormatting sqref="U25:V25">
    <cfRule type="cellIs" dxfId="924" priority="51" operator="greaterThan">
      <formula>$T$25</formula>
    </cfRule>
  </conditionalFormatting>
  <conditionalFormatting sqref="U26:V26">
    <cfRule type="cellIs" dxfId="923" priority="50" operator="greaterThan">
      <formula>$T$26</formula>
    </cfRule>
  </conditionalFormatting>
  <conditionalFormatting sqref="U27:V27">
    <cfRule type="cellIs" dxfId="922" priority="49" operator="greaterThan">
      <formula>$T$27</formula>
    </cfRule>
  </conditionalFormatting>
  <conditionalFormatting sqref="U28:V28">
    <cfRule type="cellIs" dxfId="921" priority="48" operator="greaterThan">
      <formula>$T$28</formula>
    </cfRule>
  </conditionalFormatting>
  <conditionalFormatting sqref="U29:V29">
    <cfRule type="cellIs" dxfId="920" priority="47" operator="greaterThan">
      <formula>$T$29</formula>
    </cfRule>
  </conditionalFormatting>
  <conditionalFormatting sqref="U30:V30">
    <cfRule type="cellIs" dxfId="919" priority="46" operator="greaterThan">
      <formula>$T$30</formula>
    </cfRule>
  </conditionalFormatting>
  <conditionalFormatting sqref="U31:V31">
    <cfRule type="cellIs" dxfId="918" priority="45" operator="greaterThan">
      <formula>$T$31</formula>
    </cfRule>
  </conditionalFormatting>
  <conditionalFormatting sqref="U32:V32">
    <cfRule type="cellIs" dxfId="917" priority="44" operator="greaterThan">
      <formula>$T$32</formula>
    </cfRule>
  </conditionalFormatting>
  <conditionalFormatting sqref="U33:V33">
    <cfRule type="expression" dxfId="916" priority="170" stopIfTrue="1">
      <formula>AND($U$7:$V$32=0)</formula>
    </cfRule>
    <cfRule type="cellIs" dxfId="915" priority="171" stopIfTrue="1" operator="greaterThan">
      <formula>$T$33</formula>
    </cfRule>
  </conditionalFormatting>
  <conditionalFormatting sqref="U34:V34">
    <cfRule type="cellIs" dxfId="913" priority="12" stopIfTrue="1" operator="greaterThan">
      <formula>$T$34</formula>
    </cfRule>
  </conditionalFormatting>
  <conditionalFormatting sqref="Z7:AA7">
    <cfRule type="cellIs" dxfId="912" priority="43" operator="greaterThan">
      <formula>$Y$7</formula>
    </cfRule>
  </conditionalFormatting>
  <conditionalFormatting sqref="Z8:AA8">
    <cfRule type="cellIs" dxfId="911" priority="42" operator="greaterThan">
      <formula>$Y$8</formula>
    </cfRule>
  </conditionalFormatting>
  <conditionalFormatting sqref="Z9:AA9">
    <cfRule type="cellIs" dxfId="910" priority="41" operator="greaterThan">
      <formula>$Y$9</formula>
    </cfRule>
  </conditionalFormatting>
  <conditionalFormatting sqref="Z10:AA10">
    <cfRule type="cellIs" dxfId="909" priority="40" operator="greaterThan">
      <formula>$Y$10</formula>
    </cfRule>
  </conditionalFormatting>
  <conditionalFormatting sqref="Z11:AA11">
    <cfRule type="cellIs" dxfId="908" priority="39" operator="greaterThan">
      <formula>$Y$11</formula>
    </cfRule>
  </conditionalFormatting>
  <conditionalFormatting sqref="Z12:AA12">
    <cfRule type="cellIs" dxfId="907" priority="38" operator="greaterThan">
      <formula>$Y$12</formula>
    </cfRule>
  </conditionalFormatting>
  <conditionalFormatting sqref="Z13:AA13">
    <cfRule type="cellIs" dxfId="906" priority="37" operator="greaterThan">
      <formula>$Y$13</formula>
    </cfRule>
  </conditionalFormatting>
  <conditionalFormatting sqref="Z14:AA14">
    <cfRule type="cellIs" dxfId="905" priority="36" operator="greaterThan">
      <formula>$Y$14</formula>
    </cfRule>
  </conditionalFormatting>
  <conditionalFormatting sqref="Z15:AA15">
    <cfRule type="cellIs" dxfId="904" priority="35" operator="greaterThan">
      <formula>$Y$15</formula>
    </cfRule>
  </conditionalFormatting>
  <conditionalFormatting sqref="Z16:AA16">
    <cfRule type="cellIs" dxfId="903" priority="34" operator="greaterThan">
      <formula>$Y$16</formula>
    </cfRule>
  </conditionalFormatting>
  <conditionalFormatting sqref="Z17:AA17">
    <cfRule type="cellIs" dxfId="902" priority="33" operator="greaterThan">
      <formula>$Y$17</formula>
    </cfRule>
  </conditionalFormatting>
  <conditionalFormatting sqref="Z18:AA18">
    <cfRule type="cellIs" dxfId="901" priority="32" operator="greaterThan">
      <formula>$Y$18</formula>
    </cfRule>
  </conditionalFormatting>
  <conditionalFormatting sqref="Z19:AA19">
    <cfRule type="cellIs" dxfId="900" priority="31" operator="greaterThan">
      <formula>$Y$19</formula>
    </cfRule>
  </conditionalFormatting>
  <conditionalFormatting sqref="Z20:AA20">
    <cfRule type="cellIs" dxfId="899" priority="30" operator="greaterThan">
      <formula>$Y$20</formula>
    </cfRule>
  </conditionalFormatting>
  <conditionalFormatting sqref="Z21:AA21">
    <cfRule type="cellIs" dxfId="898" priority="29" operator="greaterThan">
      <formula>$Y$21</formula>
    </cfRule>
  </conditionalFormatting>
  <conditionalFormatting sqref="Z22:AA22">
    <cfRule type="cellIs" dxfId="897" priority="28" operator="greaterThan">
      <formula>$Y$22</formula>
    </cfRule>
  </conditionalFormatting>
  <conditionalFormatting sqref="Z23:AA23">
    <cfRule type="cellIs" dxfId="896" priority="27" operator="greaterThan">
      <formula>$Y$23</formula>
    </cfRule>
  </conditionalFormatting>
  <conditionalFormatting sqref="Z24:AA24">
    <cfRule type="cellIs" dxfId="895" priority="26" operator="greaterThan">
      <formula>$Y$24</formula>
    </cfRule>
  </conditionalFormatting>
  <conditionalFormatting sqref="Z25:AA25">
    <cfRule type="cellIs" dxfId="894" priority="25" operator="greaterThan">
      <formula>$Y$25</formula>
    </cfRule>
  </conditionalFormatting>
  <conditionalFormatting sqref="Z26:AA26">
    <cfRule type="cellIs" dxfId="893" priority="24" operator="greaterThan">
      <formula>$Y$26</formula>
    </cfRule>
  </conditionalFormatting>
  <conditionalFormatting sqref="Z27:AA27">
    <cfRule type="cellIs" dxfId="892" priority="23" operator="greaterThan">
      <formula>$Y$27</formula>
    </cfRule>
  </conditionalFormatting>
  <conditionalFormatting sqref="Z28:AA28">
    <cfRule type="cellIs" dxfId="891" priority="22" operator="greaterThan">
      <formula>$Y$28</formula>
    </cfRule>
  </conditionalFormatting>
  <conditionalFormatting sqref="Z29:AA29">
    <cfRule type="cellIs" dxfId="890" priority="21" operator="greaterThan">
      <formula>$Y$29</formula>
    </cfRule>
  </conditionalFormatting>
  <conditionalFormatting sqref="Z30:AA30">
    <cfRule type="cellIs" dxfId="889" priority="20" operator="greaterThan">
      <formula>$Y$30</formula>
    </cfRule>
  </conditionalFormatting>
  <conditionalFormatting sqref="Z31:AA31">
    <cfRule type="cellIs" dxfId="888" priority="19" operator="greaterThan">
      <formula>$Y$31</formula>
    </cfRule>
  </conditionalFormatting>
  <conditionalFormatting sqref="Z32:AA32">
    <cfRule type="cellIs" dxfId="887" priority="18" operator="greaterThan">
      <formula>$Y$32</formula>
    </cfRule>
  </conditionalFormatting>
  <conditionalFormatting sqref="Z33:AA33">
    <cfRule type="cellIs" dxfId="886" priority="156" stopIfTrue="1" operator="greaterThan">
      <formula>$Y$33</formula>
    </cfRule>
    <cfRule type="expression" dxfId="885" priority="155" stopIfTrue="1">
      <formula>AND($Z$7:$AA$32=0)</formula>
    </cfRule>
  </conditionalFormatting>
  <conditionalFormatting sqref="Z34:AA34">
    <cfRule type="cellIs" dxfId="883" priority="10" stopIfTrue="1" operator="greaterThan">
      <formula>$Y$34</formula>
    </cfRule>
  </conditionalFormatting>
  <conditionalFormatting sqref="Z35:AA35">
    <cfRule type="cellIs" dxfId="882" priority="8" stopIfTrue="1" operator="greaterThan">
      <formula>$Y$36</formula>
    </cfRule>
  </conditionalFormatting>
  <dataValidations count="1">
    <dataValidation type="custom" allowBlank="1" showInputMessage="1" sqref="B3:D3" xr:uid="{00000000-0002-0000-02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B60005C5-9569-4624-A0FC-75B406D4272D}">
            <xm:f>AND(宮崎市①!$E$7:$E$33=0,$E$7:$F$32=0)</xm:f>
            <x14:dxf>
              <font>
                <b val="0"/>
                <i val="0"/>
              </font>
            </x14:dxf>
          </x14:cfRule>
          <xm:sqref>E34:F34</xm:sqref>
        </x14:conditionalFormatting>
        <x14:conditionalFormatting xmlns:xm="http://schemas.microsoft.com/office/excel/2006/main">
          <x14:cfRule type="expression" priority="5" stopIfTrue="1" id="{A671EACC-9C96-44F5-B942-7B66515D7AF7}">
            <xm:f>AND(宮崎市①!$K$7:$L$33=0,$K$7:$L$32=0)</xm:f>
            <x14:dxf>
              <font>
                <b val="0"/>
                <i val="0"/>
              </font>
            </x14:dxf>
          </x14:cfRule>
          <xm:sqref>K34:L34</xm:sqref>
        </x14:conditionalFormatting>
        <x14:conditionalFormatting xmlns:xm="http://schemas.microsoft.com/office/excel/2006/main">
          <x14:cfRule type="expression" priority="4" stopIfTrue="1" id="{7950E21D-2BBA-44E9-9B61-62B0C4EBAFFB}">
            <xm:f>AND(宮崎市①!$P$7:$Q$33=0,$P$7:$Q$32=0)</xm:f>
            <x14:dxf>
              <font>
                <b val="0"/>
                <i val="0"/>
              </font>
            </x14:dxf>
          </x14:cfRule>
          <xm:sqref>P34:Q34</xm:sqref>
        </x14:conditionalFormatting>
        <x14:conditionalFormatting xmlns:xm="http://schemas.microsoft.com/office/excel/2006/main">
          <x14:cfRule type="expression" priority="3" stopIfTrue="1" id="{9BFB7639-70A7-4DEA-BCAE-293D6D00D4B5}">
            <xm:f>AND(宮崎市①!$U$7:$V$33=0,$U$7:$V$32=0)</xm:f>
            <x14:dxf>
              <font>
                <b val="0"/>
                <i val="0"/>
              </font>
            </x14:dxf>
          </x14:cfRule>
          <xm:sqref>U34:V34</xm:sqref>
        </x14:conditionalFormatting>
        <x14:conditionalFormatting xmlns:xm="http://schemas.microsoft.com/office/excel/2006/main">
          <x14:cfRule type="expression" priority="2" stopIfTrue="1" id="{5D958D8D-2E9C-4AF4-968A-32596F07B2F0}">
            <xm:f>AND(宮崎市①!$Z$7:$AA$33=0,$Z$7:$AA$32=0)</xm:f>
            <x14:dxf>
              <font>
                <b val="0"/>
                <i val="0"/>
              </font>
            </x14:dxf>
          </x14:cfRule>
          <xm:sqref>Z34:AA34</xm:sqref>
        </x14:conditionalFormatting>
        <x14:conditionalFormatting xmlns:xm="http://schemas.microsoft.com/office/excel/2006/main">
          <x14:cfRule type="expression" priority="1" stopIfTrue="1" id="{4163A86D-B3CD-4B95-BB7F-4B1B9A9B6272}">
            <xm:f>AND($E$7:$E$32=0,宮崎市①!$E$7:$E$33=0,$K$7:$K$32=0,宮崎市①!$K$7:$K$33=0,$P$7:$P$32=0,宮崎市①!$P$7:$P$33=0,$U$7:$U$32=0,宮崎市①!$U$7:$U$33=0,$Z$7:$Z$32=0,宮崎市①!$Z$7:$Z$33=0)</xm:f>
            <x14:dxf>
              <font>
                <b val="0"/>
                <i val="0"/>
              </font>
            </x14:dxf>
          </x14:cfRule>
          <xm:sqref>Z35:AA35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9"/>
  <sheetViews>
    <sheetView showGridLines="0" view="pageLayout" topLeftCell="A3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174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+IF(COUNTIF(E7:F19,"&gt;0"),COUNTIF(E7:F19,"&gt;0"),"")</f>
        <v/>
      </c>
      <c r="G5" s="93"/>
      <c r="H5" s="171" t="s">
        <v>23</v>
      </c>
      <c r="I5" s="172"/>
      <c r="J5" s="172"/>
      <c r="K5" s="173"/>
      <c r="L5" s="86" t="str">
        <f>+IF(COUNTIF(K7:L19,"&gt;0"),COUNTIF(K7:L19,"&gt;0"),"")</f>
        <v/>
      </c>
      <c r="M5" s="171" t="s">
        <v>24</v>
      </c>
      <c r="N5" s="172"/>
      <c r="O5" s="172"/>
      <c r="P5" s="173"/>
      <c r="Q5" s="86" t="str">
        <f>+IF(COUNTIF(P7:Q19,"&gt;0"),COUNTIF(P7:Q19,"&gt;0"),"")</f>
        <v/>
      </c>
      <c r="R5" s="171" t="s">
        <v>25</v>
      </c>
      <c r="S5" s="172"/>
      <c r="T5" s="172"/>
      <c r="U5" s="173"/>
      <c r="V5" s="86" t="str">
        <f>+IF(COUNTIF(U7:V20,"&gt;0"),COUNTIF(U7:V20,"&gt;0"),"")</f>
        <v/>
      </c>
      <c r="W5" s="171" t="s">
        <v>3</v>
      </c>
      <c r="X5" s="172"/>
      <c r="Y5" s="172"/>
      <c r="Z5" s="173"/>
      <c r="AA5" s="86" t="str">
        <f>+IF(COUNTIF(Z7:AA19,"&gt;0"),COUNTIF(Z7:AA19,"&gt;0"),"")</f>
        <v/>
      </c>
    </row>
    <row r="6" spans="1:27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2" t="s">
        <v>183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190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7" ht="18" customHeight="1">
      <c r="A7" s="2"/>
      <c r="B7" s="124" t="s">
        <v>156</v>
      </c>
      <c r="C7" s="125" t="s">
        <v>393</v>
      </c>
      <c r="D7" s="13">
        <v>1560</v>
      </c>
      <c r="E7" s="168"/>
      <c r="F7" s="169"/>
      <c r="G7" s="156" t="str">
        <f ca="1">+IF(SUMIF(H7:AA7,"（宮）",K7:AA7),SUMIF(H7:AA7,"（宮）",K7:AA7),"")</f>
        <v/>
      </c>
      <c r="H7" s="80" t="s">
        <v>155</v>
      </c>
      <c r="I7" s="110" t="s">
        <v>328</v>
      </c>
      <c r="J7" s="20">
        <v>122</v>
      </c>
      <c r="K7" s="168"/>
      <c r="L7" s="169"/>
      <c r="M7" s="80" t="s">
        <v>177</v>
      </c>
      <c r="N7" s="110" t="s">
        <v>329</v>
      </c>
      <c r="O7" s="20">
        <v>5</v>
      </c>
      <c r="P7" s="168"/>
      <c r="Q7" s="169"/>
      <c r="R7" s="58" t="s">
        <v>158</v>
      </c>
      <c r="S7" s="110" t="s">
        <v>330</v>
      </c>
      <c r="T7" s="20">
        <v>900</v>
      </c>
      <c r="U7" s="168"/>
      <c r="V7" s="169"/>
      <c r="W7" s="81" t="s">
        <v>155</v>
      </c>
      <c r="X7" s="110" t="s">
        <v>331</v>
      </c>
      <c r="Y7" s="20">
        <v>95</v>
      </c>
      <c r="Z7" s="168"/>
      <c r="AA7" s="169"/>
    </row>
    <row r="8" spans="1:27" ht="18" customHeight="1">
      <c r="A8" s="2"/>
      <c r="B8" s="12" t="s">
        <v>157</v>
      </c>
      <c r="C8" s="111" t="s">
        <v>332</v>
      </c>
      <c r="D8" s="9">
        <v>1915</v>
      </c>
      <c r="E8" s="162"/>
      <c r="F8" s="163"/>
      <c r="G8" s="151" t="str">
        <f t="shared" ref="G8:G19" ca="1" si="0">+IF(SUMIF(H8:AA8,"（宮）",K8:AA8),SUMIF(H8:AA8,"（宮）",K8:AA8),"")</f>
        <v/>
      </c>
      <c r="H8" s="7" t="s">
        <v>155</v>
      </c>
      <c r="I8" s="111" t="s">
        <v>344</v>
      </c>
      <c r="J8" s="9">
        <v>218</v>
      </c>
      <c r="K8" s="162"/>
      <c r="L8" s="163"/>
      <c r="M8" s="12" t="s">
        <v>165</v>
      </c>
      <c r="N8" s="111" t="s">
        <v>356</v>
      </c>
      <c r="O8" s="9">
        <v>444</v>
      </c>
      <c r="P8" s="162"/>
      <c r="Q8" s="163"/>
      <c r="R8" s="60" t="s">
        <v>159</v>
      </c>
      <c r="S8" s="111" t="s">
        <v>368</v>
      </c>
      <c r="T8" s="9">
        <v>200</v>
      </c>
      <c r="U8" s="162"/>
      <c r="V8" s="163"/>
      <c r="W8" s="31" t="s">
        <v>155</v>
      </c>
      <c r="X8" s="111" t="s">
        <v>380</v>
      </c>
      <c r="Y8" s="8">
        <v>50</v>
      </c>
      <c r="Z8" s="162"/>
      <c r="AA8" s="163"/>
    </row>
    <row r="9" spans="1:27" ht="18" customHeight="1">
      <c r="A9" s="2"/>
      <c r="B9" s="12" t="s">
        <v>160</v>
      </c>
      <c r="C9" s="111" t="s">
        <v>333</v>
      </c>
      <c r="D9" s="9">
        <v>1385</v>
      </c>
      <c r="E9" s="162"/>
      <c r="F9" s="163"/>
      <c r="G9" s="157" t="str">
        <f t="shared" ca="1" si="0"/>
        <v/>
      </c>
      <c r="H9" s="71" t="s">
        <v>155</v>
      </c>
      <c r="I9" s="112" t="s">
        <v>345</v>
      </c>
      <c r="J9" s="30">
        <v>195</v>
      </c>
      <c r="K9" s="162"/>
      <c r="L9" s="163"/>
      <c r="M9" s="12" t="s">
        <v>161</v>
      </c>
      <c r="N9" s="130" t="s">
        <v>357</v>
      </c>
      <c r="O9" s="9">
        <v>1000</v>
      </c>
      <c r="P9" s="162"/>
      <c r="Q9" s="163"/>
      <c r="R9" s="60" t="s">
        <v>162</v>
      </c>
      <c r="S9" s="111" t="s">
        <v>605</v>
      </c>
      <c r="T9" s="9">
        <v>500</v>
      </c>
      <c r="U9" s="162"/>
      <c r="V9" s="163"/>
      <c r="W9" s="31" t="s">
        <v>155</v>
      </c>
      <c r="X9" s="111" t="s">
        <v>381</v>
      </c>
      <c r="Y9" s="8">
        <v>80</v>
      </c>
      <c r="Z9" s="162"/>
      <c r="AA9" s="163"/>
    </row>
    <row r="10" spans="1:27" ht="18" customHeight="1">
      <c r="A10" s="2"/>
      <c r="B10" s="12" t="s">
        <v>163</v>
      </c>
      <c r="C10" s="111" t="s">
        <v>334</v>
      </c>
      <c r="D10" s="9">
        <v>1280</v>
      </c>
      <c r="E10" s="162"/>
      <c r="F10" s="163"/>
      <c r="G10" s="151" t="str">
        <f t="shared" ca="1" si="0"/>
        <v/>
      </c>
      <c r="H10" s="7" t="s">
        <v>155</v>
      </c>
      <c r="I10" s="111" t="s">
        <v>346</v>
      </c>
      <c r="J10" s="9">
        <v>260</v>
      </c>
      <c r="K10" s="162"/>
      <c r="L10" s="163"/>
      <c r="M10" s="7" t="s">
        <v>155</v>
      </c>
      <c r="N10" s="111" t="s">
        <v>358</v>
      </c>
      <c r="O10" s="9">
        <v>6</v>
      </c>
      <c r="P10" s="162"/>
      <c r="Q10" s="163"/>
      <c r="R10" s="60" t="s">
        <v>156</v>
      </c>
      <c r="S10" s="111" t="s">
        <v>369</v>
      </c>
      <c r="T10" s="9">
        <v>730</v>
      </c>
      <c r="U10" s="162"/>
      <c r="V10" s="163"/>
      <c r="W10" s="31" t="s">
        <v>155</v>
      </c>
      <c r="X10" s="111" t="s">
        <v>382</v>
      </c>
      <c r="Y10" s="8">
        <v>40</v>
      </c>
      <c r="Z10" s="162"/>
      <c r="AA10" s="163"/>
    </row>
    <row r="11" spans="1:27" ht="18" customHeight="1">
      <c r="A11" s="2"/>
      <c r="B11" s="12" t="s">
        <v>164</v>
      </c>
      <c r="C11" s="111" t="s">
        <v>335</v>
      </c>
      <c r="D11" s="9">
        <v>1365</v>
      </c>
      <c r="E11" s="162"/>
      <c r="F11" s="163"/>
      <c r="G11" s="151" t="str">
        <f t="shared" ca="1" si="0"/>
        <v/>
      </c>
      <c r="H11" s="7" t="s">
        <v>155</v>
      </c>
      <c r="I11" s="111" t="s">
        <v>347</v>
      </c>
      <c r="J11" s="9">
        <v>111</v>
      </c>
      <c r="K11" s="162"/>
      <c r="L11" s="163"/>
      <c r="M11" s="7" t="s">
        <v>155</v>
      </c>
      <c r="N11" s="111" t="s">
        <v>359</v>
      </c>
      <c r="O11" s="9">
        <v>34</v>
      </c>
      <c r="P11" s="162"/>
      <c r="Q11" s="163"/>
      <c r="R11" s="60" t="s">
        <v>166</v>
      </c>
      <c r="S11" s="111" t="s">
        <v>370</v>
      </c>
      <c r="T11" s="9">
        <v>100</v>
      </c>
      <c r="U11" s="162"/>
      <c r="V11" s="163"/>
      <c r="W11" s="31" t="s">
        <v>155</v>
      </c>
      <c r="X11" s="111" t="s">
        <v>383</v>
      </c>
      <c r="Y11" s="8">
        <v>45</v>
      </c>
      <c r="Z11" s="162"/>
      <c r="AA11" s="163"/>
    </row>
    <row r="12" spans="1:27" ht="18" customHeight="1">
      <c r="A12" s="2"/>
      <c r="B12" s="12" t="s">
        <v>167</v>
      </c>
      <c r="C12" s="111" t="s">
        <v>336</v>
      </c>
      <c r="D12" s="9">
        <v>735</v>
      </c>
      <c r="E12" s="162"/>
      <c r="F12" s="163"/>
      <c r="G12" s="151" t="str">
        <f t="shared" ca="1" si="0"/>
        <v/>
      </c>
      <c r="H12" s="7" t="s">
        <v>155</v>
      </c>
      <c r="I12" s="111" t="s">
        <v>348</v>
      </c>
      <c r="J12" s="9">
        <v>57</v>
      </c>
      <c r="K12" s="162"/>
      <c r="L12" s="163"/>
      <c r="M12" s="7" t="s">
        <v>155</v>
      </c>
      <c r="N12" s="111" t="s">
        <v>360</v>
      </c>
      <c r="O12" s="9">
        <v>8</v>
      </c>
      <c r="P12" s="162"/>
      <c r="Q12" s="163"/>
      <c r="R12" s="60" t="s">
        <v>165</v>
      </c>
      <c r="S12" s="111" t="s">
        <v>371</v>
      </c>
      <c r="T12" s="9">
        <v>370</v>
      </c>
      <c r="U12" s="162"/>
      <c r="V12" s="163"/>
      <c r="W12" s="31" t="s">
        <v>155</v>
      </c>
      <c r="X12" s="111" t="s">
        <v>384</v>
      </c>
      <c r="Y12" s="8">
        <v>15</v>
      </c>
      <c r="Z12" s="162"/>
      <c r="AA12" s="163"/>
    </row>
    <row r="13" spans="1:27" ht="18" customHeight="1">
      <c r="A13" s="2"/>
      <c r="B13" s="12" t="s">
        <v>168</v>
      </c>
      <c r="C13" s="111" t="s">
        <v>337</v>
      </c>
      <c r="D13" s="9">
        <v>150</v>
      </c>
      <c r="E13" s="162"/>
      <c r="F13" s="163"/>
      <c r="G13" s="151" t="str">
        <f t="shared" ca="1" si="0"/>
        <v/>
      </c>
      <c r="H13" s="31" t="s">
        <v>155</v>
      </c>
      <c r="I13" s="111" t="s">
        <v>349</v>
      </c>
      <c r="J13" s="9">
        <v>3</v>
      </c>
      <c r="K13" s="162"/>
      <c r="L13" s="163"/>
      <c r="M13" s="7" t="s">
        <v>155</v>
      </c>
      <c r="N13" s="111" t="s">
        <v>361</v>
      </c>
      <c r="O13" s="9">
        <v>4</v>
      </c>
      <c r="P13" s="162"/>
      <c r="Q13" s="163"/>
      <c r="R13" s="31" t="s">
        <v>155</v>
      </c>
      <c r="S13" s="111" t="s">
        <v>372</v>
      </c>
      <c r="T13" s="9">
        <v>6</v>
      </c>
      <c r="U13" s="162"/>
      <c r="V13" s="163"/>
      <c r="W13" s="31" t="s">
        <v>155</v>
      </c>
      <c r="X13" s="111" t="s">
        <v>385</v>
      </c>
      <c r="Y13" s="8">
        <v>5</v>
      </c>
      <c r="Z13" s="162"/>
      <c r="AA13" s="163"/>
    </row>
    <row r="14" spans="1:27" ht="18" customHeight="1">
      <c r="A14" s="2"/>
      <c r="B14" s="12" t="s">
        <v>158</v>
      </c>
      <c r="C14" s="111" t="s">
        <v>338</v>
      </c>
      <c r="D14" s="9">
        <v>1255</v>
      </c>
      <c r="E14" s="162"/>
      <c r="F14" s="163"/>
      <c r="G14" s="151" t="str">
        <f t="shared" ca="1" si="0"/>
        <v/>
      </c>
      <c r="H14" s="7" t="s">
        <v>155</v>
      </c>
      <c r="I14" s="111" t="s">
        <v>350</v>
      </c>
      <c r="J14" s="9">
        <v>139</v>
      </c>
      <c r="K14" s="162"/>
      <c r="L14" s="163"/>
      <c r="M14" s="12" t="s">
        <v>185</v>
      </c>
      <c r="N14" s="111" t="s">
        <v>362</v>
      </c>
      <c r="O14" s="9">
        <v>374</v>
      </c>
      <c r="P14" s="162"/>
      <c r="Q14" s="163"/>
      <c r="R14" s="60" t="s">
        <v>164</v>
      </c>
      <c r="S14" s="111" t="s">
        <v>373</v>
      </c>
      <c r="T14" s="9">
        <v>140</v>
      </c>
      <c r="U14" s="162"/>
      <c r="V14" s="163"/>
      <c r="W14" s="31" t="s">
        <v>155</v>
      </c>
      <c r="X14" s="111" t="s">
        <v>386</v>
      </c>
      <c r="Y14" s="8">
        <v>135</v>
      </c>
      <c r="Z14" s="162"/>
      <c r="AA14" s="163"/>
    </row>
    <row r="15" spans="1:27" ht="18" customHeight="1">
      <c r="A15" s="2"/>
      <c r="B15" s="12" t="s">
        <v>169</v>
      </c>
      <c r="C15" s="111" t="s">
        <v>339</v>
      </c>
      <c r="D15" s="9">
        <v>1730</v>
      </c>
      <c r="E15" s="162"/>
      <c r="F15" s="163"/>
      <c r="G15" s="151" t="str">
        <f t="shared" ca="1" si="0"/>
        <v/>
      </c>
      <c r="H15" s="7" t="s">
        <v>155</v>
      </c>
      <c r="I15" s="111" t="s">
        <v>351</v>
      </c>
      <c r="J15" s="9">
        <v>205</v>
      </c>
      <c r="K15" s="162"/>
      <c r="L15" s="163"/>
      <c r="M15" s="12" t="s">
        <v>162</v>
      </c>
      <c r="N15" s="130" t="s">
        <v>363</v>
      </c>
      <c r="O15" s="9">
        <v>540</v>
      </c>
      <c r="P15" s="162"/>
      <c r="Q15" s="163"/>
      <c r="R15" s="60" t="s">
        <v>170</v>
      </c>
      <c r="S15" s="111" t="s">
        <v>374</v>
      </c>
      <c r="T15" s="9">
        <v>160</v>
      </c>
      <c r="U15" s="162"/>
      <c r="V15" s="163"/>
      <c r="W15" s="31" t="s">
        <v>155</v>
      </c>
      <c r="X15" s="111" t="s">
        <v>387</v>
      </c>
      <c r="Y15" s="8">
        <v>65</v>
      </c>
      <c r="Z15" s="162"/>
      <c r="AA15" s="163"/>
    </row>
    <row r="16" spans="1:27" ht="18" customHeight="1">
      <c r="A16" s="2"/>
      <c r="B16" s="12" t="s">
        <v>171</v>
      </c>
      <c r="C16" s="111" t="s">
        <v>340</v>
      </c>
      <c r="D16" s="9">
        <v>940</v>
      </c>
      <c r="E16" s="162"/>
      <c r="F16" s="163"/>
      <c r="G16" s="151" t="str">
        <f t="shared" ca="1" si="0"/>
        <v/>
      </c>
      <c r="H16" s="31" t="s">
        <v>155</v>
      </c>
      <c r="I16" s="111" t="s">
        <v>352</v>
      </c>
      <c r="J16" s="8">
        <v>45</v>
      </c>
      <c r="K16" s="162"/>
      <c r="L16" s="163"/>
      <c r="M16" s="7" t="s">
        <v>155</v>
      </c>
      <c r="N16" s="111" t="s">
        <v>364</v>
      </c>
      <c r="O16" s="9">
        <v>16</v>
      </c>
      <c r="P16" s="162"/>
      <c r="Q16" s="163"/>
      <c r="R16" s="31" t="s">
        <v>155</v>
      </c>
      <c r="S16" s="111" t="s">
        <v>375</v>
      </c>
      <c r="T16" s="9">
        <v>24</v>
      </c>
      <c r="U16" s="162"/>
      <c r="V16" s="163"/>
      <c r="W16" s="31" t="s">
        <v>155</v>
      </c>
      <c r="X16" s="111" t="s">
        <v>388</v>
      </c>
      <c r="Y16" s="8">
        <v>25</v>
      </c>
      <c r="Z16" s="162"/>
      <c r="AA16" s="163"/>
    </row>
    <row r="17" spans="1:27" ht="18" customHeight="1">
      <c r="A17" s="2"/>
      <c r="B17" s="12" t="s">
        <v>172</v>
      </c>
      <c r="C17" s="111" t="s">
        <v>341</v>
      </c>
      <c r="D17" s="9">
        <v>1050</v>
      </c>
      <c r="E17" s="162"/>
      <c r="F17" s="163"/>
      <c r="G17" s="151" t="str">
        <f t="shared" ca="1" si="0"/>
        <v/>
      </c>
      <c r="H17" s="7" t="s">
        <v>155</v>
      </c>
      <c r="I17" s="111" t="s">
        <v>353</v>
      </c>
      <c r="J17" s="9">
        <v>75</v>
      </c>
      <c r="K17" s="162"/>
      <c r="L17" s="163"/>
      <c r="M17" s="7" t="s">
        <v>155</v>
      </c>
      <c r="N17" s="111" t="s">
        <v>365</v>
      </c>
      <c r="O17" s="9">
        <v>15</v>
      </c>
      <c r="P17" s="162"/>
      <c r="Q17" s="163"/>
      <c r="R17" s="31" t="s">
        <v>155</v>
      </c>
      <c r="S17" s="111" t="s">
        <v>376</v>
      </c>
      <c r="T17" s="9">
        <v>40</v>
      </c>
      <c r="U17" s="162"/>
      <c r="V17" s="163"/>
      <c r="W17" s="31" t="s">
        <v>155</v>
      </c>
      <c r="X17" s="111" t="s">
        <v>389</v>
      </c>
      <c r="Y17" s="8">
        <v>35</v>
      </c>
      <c r="Z17" s="162"/>
      <c r="AA17" s="163"/>
    </row>
    <row r="18" spans="1:27" ht="18" customHeight="1">
      <c r="A18" s="2"/>
      <c r="B18" s="12" t="s">
        <v>173</v>
      </c>
      <c r="C18" s="111" t="s">
        <v>342</v>
      </c>
      <c r="D18" s="9">
        <v>1550</v>
      </c>
      <c r="E18" s="162"/>
      <c r="F18" s="163"/>
      <c r="G18" s="151" t="str">
        <f t="shared" ca="1" si="0"/>
        <v/>
      </c>
      <c r="H18" s="31" t="s">
        <v>155</v>
      </c>
      <c r="I18" s="111" t="s">
        <v>354</v>
      </c>
      <c r="J18" s="9">
        <v>55</v>
      </c>
      <c r="K18" s="162"/>
      <c r="L18" s="163"/>
      <c r="M18" s="7" t="s">
        <v>155</v>
      </c>
      <c r="N18" s="111" t="s">
        <v>366</v>
      </c>
      <c r="O18" s="9">
        <v>25</v>
      </c>
      <c r="P18" s="162"/>
      <c r="Q18" s="163"/>
      <c r="R18" s="60" t="s">
        <v>161</v>
      </c>
      <c r="S18" s="111" t="s">
        <v>377</v>
      </c>
      <c r="T18" s="9">
        <v>420</v>
      </c>
      <c r="U18" s="162"/>
      <c r="V18" s="163"/>
      <c r="W18" s="31" t="s">
        <v>155</v>
      </c>
      <c r="X18" s="111" t="s">
        <v>390</v>
      </c>
      <c r="Y18" s="8">
        <v>30</v>
      </c>
      <c r="Z18" s="162"/>
      <c r="AA18" s="163"/>
    </row>
    <row r="19" spans="1:27" ht="18" customHeight="1">
      <c r="A19" s="2"/>
      <c r="B19" s="12" t="s">
        <v>176</v>
      </c>
      <c r="C19" s="111" t="s">
        <v>343</v>
      </c>
      <c r="D19" s="9">
        <v>1160</v>
      </c>
      <c r="E19" s="162"/>
      <c r="F19" s="163"/>
      <c r="G19" s="151" t="str">
        <f t="shared" ca="1" si="0"/>
        <v/>
      </c>
      <c r="H19" s="85" t="s">
        <v>155</v>
      </c>
      <c r="I19" s="129" t="s">
        <v>355</v>
      </c>
      <c r="J19" s="21">
        <v>44</v>
      </c>
      <c r="K19" s="162"/>
      <c r="L19" s="163"/>
      <c r="M19" s="7" t="s">
        <v>178</v>
      </c>
      <c r="N19" s="111" t="s">
        <v>367</v>
      </c>
      <c r="O19" s="9">
        <v>10</v>
      </c>
      <c r="P19" s="162"/>
      <c r="Q19" s="163"/>
      <c r="R19" s="7" t="s">
        <v>155</v>
      </c>
      <c r="S19" s="111" t="s">
        <v>378</v>
      </c>
      <c r="T19" s="9">
        <v>70</v>
      </c>
      <c r="U19" s="162"/>
      <c r="V19" s="163"/>
      <c r="W19" s="31" t="s">
        <v>155</v>
      </c>
      <c r="X19" s="111" t="s">
        <v>391</v>
      </c>
      <c r="Y19" s="8">
        <v>10</v>
      </c>
      <c r="Z19" s="162"/>
      <c r="AA19" s="163"/>
    </row>
    <row r="20" spans="1:27" ht="18" customHeight="1">
      <c r="A20" s="2"/>
      <c r="B20" s="12"/>
      <c r="C20" s="111"/>
      <c r="D20" s="9"/>
      <c r="E20" s="162"/>
      <c r="F20" s="163"/>
      <c r="G20" s="94"/>
      <c r="H20" s="12"/>
      <c r="I20" s="111"/>
      <c r="J20" s="9"/>
      <c r="K20" s="162"/>
      <c r="L20" s="163"/>
      <c r="M20" s="12"/>
      <c r="N20" s="111"/>
      <c r="O20" s="9"/>
      <c r="P20" s="162"/>
      <c r="Q20" s="163"/>
      <c r="R20" s="12" t="s">
        <v>171</v>
      </c>
      <c r="S20" s="111" t="s">
        <v>379</v>
      </c>
      <c r="T20" s="9">
        <v>100</v>
      </c>
      <c r="U20" s="162"/>
      <c r="V20" s="163"/>
      <c r="W20" s="12"/>
      <c r="X20" s="111"/>
      <c r="Y20" s="8"/>
      <c r="Z20" s="162"/>
      <c r="AA20" s="163"/>
    </row>
    <row r="21" spans="1:27" ht="18" customHeight="1">
      <c r="A21" s="2"/>
      <c r="B21" s="12"/>
      <c r="C21" s="111"/>
      <c r="D21" s="9"/>
      <c r="E21" s="162"/>
      <c r="F21" s="163"/>
      <c r="G21" s="94"/>
      <c r="H21" s="12"/>
      <c r="I21" s="111"/>
      <c r="J21" s="9"/>
      <c r="K21" s="162"/>
      <c r="L21" s="163"/>
      <c r="M21" s="12"/>
      <c r="N21" s="111"/>
      <c r="O21" s="9"/>
      <c r="P21" s="162"/>
      <c r="Q21" s="163"/>
      <c r="R21" s="12"/>
      <c r="S21" s="111"/>
      <c r="T21" s="9"/>
      <c r="U21" s="162"/>
      <c r="V21" s="163"/>
      <c r="W21" s="7"/>
      <c r="X21" s="111"/>
      <c r="Y21" s="8"/>
      <c r="Z21" s="162"/>
      <c r="AA21" s="163"/>
    </row>
    <row r="22" spans="1:27" ht="18" customHeight="1">
      <c r="A22" s="2"/>
      <c r="B22" s="12"/>
      <c r="C22" s="111"/>
      <c r="D22" s="9"/>
      <c r="E22" s="162"/>
      <c r="F22" s="163"/>
      <c r="G22" s="94"/>
      <c r="H22" s="12"/>
      <c r="I22" s="111"/>
      <c r="J22" s="9"/>
      <c r="K22" s="162"/>
      <c r="L22" s="163"/>
      <c r="M22" s="12"/>
      <c r="N22" s="111"/>
      <c r="O22" s="9"/>
      <c r="P22" s="162"/>
      <c r="Q22" s="163"/>
      <c r="R22" s="12"/>
      <c r="S22" s="111"/>
      <c r="T22" s="9"/>
      <c r="U22" s="162"/>
      <c r="V22" s="163"/>
      <c r="W22" s="7"/>
      <c r="X22" s="111"/>
      <c r="Y22" s="8"/>
      <c r="Z22" s="162"/>
      <c r="AA22" s="163"/>
    </row>
    <row r="23" spans="1:27" ht="18" customHeight="1">
      <c r="A23" s="2"/>
      <c r="B23" s="12"/>
      <c r="C23" s="111"/>
      <c r="D23" s="9"/>
      <c r="E23" s="162"/>
      <c r="F23" s="163"/>
      <c r="G23" s="94"/>
      <c r="H23" s="12"/>
      <c r="I23" s="111"/>
      <c r="J23" s="9"/>
      <c r="K23" s="162"/>
      <c r="L23" s="163"/>
      <c r="M23" s="12"/>
      <c r="N23" s="111"/>
      <c r="O23" s="9"/>
      <c r="P23" s="162"/>
      <c r="Q23" s="163"/>
      <c r="R23" s="12"/>
      <c r="S23" s="111"/>
      <c r="T23" s="9"/>
      <c r="U23" s="162"/>
      <c r="V23" s="163"/>
      <c r="W23" s="7"/>
      <c r="X23" s="111"/>
      <c r="Y23" s="8"/>
      <c r="Z23" s="162"/>
      <c r="AA23" s="163"/>
    </row>
    <row r="24" spans="1:27" ht="18" customHeight="1">
      <c r="A24" s="2"/>
      <c r="B24" s="12"/>
      <c r="C24" s="111"/>
      <c r="D24" s="9"/>
      <c r="E24" s="162"/>
      <c r="F24" s="163"/>
      <c r="G24" s="94"/>
      <c r="H24" s="12"/>
      <c r="I24" s="111"/>
      <c r="J24" s="8"/>
      <c r="K24" s="162"/>
      <c r="L24" s="163"/>
      <c r="M24" s="12"/>
      <c r="N24" s="111"/>
      <c r="O24" s="9"/>
      <c r="P24" s="162"/>
      <c r="Q24" s="163"/>
      <c r="R24" s="12"/>
      <c r="S24" s="111"/>
      <c r="T24" s="9"/>
      <c r="U24" s="162"/>
      <c r="V24" s="163"/>
      <c r="W24" s="7"/>
      <c r="X24" s="111"/>
      <c r="Y24" s="8"/>
      <c r="Z24" s="162"/>
      <c r="AA24" s="163"/>
    </row>
    <row r="25" spans="1:27" ht="18" customHeight="1">
      <c r="A25" s="2"/>
      <c r="B25" s="12"/>
      <c r="C25" s="111"/>
      <c r="D25" s="9"/>
      <c r="E25" s="162"/>
      <c r="F25" s="163"/>
      <c r="G25" s="94"/>
      <c r="H25" s="12"/>
      <c r="I25" s="111"/>
      <c r="J25" s="9"/>
      <c r="K25" s="162"/>
      <c r="L25" s="163"/>
      <c r="M25" s="12"/>
      <c r="N25" s="111"/>
      <c r="O25" s="9"/>
      <c r="P25" s="162"/>
      <c r="Q25" s="163"/>
      <c r="R25" s="12"/>
      <c r="S25" s="111"/>
      <c r="T25" s="9"/>
      <c r="U25" s="162"/>
      <c r="V25" s="163"/>
      <c r="W25" s="7"/>
      <c r="X25" s="111"/>
      <c r="Y25" s="8"/>
      <c r="Z25" s="162"/>
      <c r="AA25" s="163"/>
    </row>
    <row r="26" spans="1:27" ht="18" customHeight="1">
      <c r="A26" s="2"/>
      <c r="B26" s="12"/>
      <c r="C26" s="111"/>
      <c r="D26" s="9"/>
      <c r="E26" s="162"/>
      <c r="F26" s="163"/>
      <c r="G26" s="94"/>
      <c r="H26" s="33"/>
      <c r="I26" s="121"/>
      <c r="J26" s="9"/>
      <c r="K26" s="162"/>
      <c r="L26" s="163"/>
      <c r="M26" s="12"/>
      <c r="N26" s="111"/>
      <c r="O26" s="9"/>
      <c r="P26" s="162"/>
      <c r="Q26" s="163"/>
      <c r="R26" s="12"/>
      <c r="S26" s="111"/>
      <c r="T26" s="9"/>
      <c r="U26" s="162"/>
      <c r="V26" s="163"/>
      <c r="W26" s="7"/>
      <c r="X26" s="111"/>
      <c r="Y26" s="8"/>
      <c r="Z26" s="162"/>
      <c r="AA26" s="163"/>
    </row>
    <row r="27" spans="1:27" ht="18" customHeight="1">
      <c r="A27" s="2"/>
      <c r="B27" s="12"/>
      <c r="C27" s="111"/>
      <c r="D27" s="9"/>
      <c r="E27" s="162"/>
      <c r="F27" s="163"/>
      <c r="G27" s="94"/>
      <c r="H27" s="12"/>
      <c r="I27" s="111"/>
      <c r="J27" s="21"/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12"/>
      <c r="C28" s="111"/>
      <c r="D28" s="9"/>
      <c r="E28" s="162"/>
      <c r="F28" s="163"/>
      <c r="G28" s="94"/>
      <c r="H28" s="12"/>
      <c r="I28" s="111"/>
      <c r="J28" s="21"/>
      <c r="K28" s="162"/>
      <c r="L28" s="163"/>
      <c r="M28" s="12"/>
      <c r="N28" s="111"/>
      <c r="O28" s="9"/>
      <c r="P28" s="162"/>
      <c r="Q28" s="163"/>
      <c r="R28" s="12"/>
      <c r="S28" s="111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12"/>
      <c r="C29" s="111"/>
      <c r="D29" s="9"/>
      <c r="E29" s="162"/>
      <c r="F29" s="163"/>
      <c r="G29" s="94"/>
      <c r="H29" s="12"/>
      <c r="I29" s="111"/>
      <c r="J29" s="21"/>
      <c r="K29" s="162"/>
      <c r="L29" s="163"/>
      <c r="M29" s="12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12"/>
      <c r="C30" s="111"/>
      <c r="D30" s="9"/>
      <c r="E30" s="162"/>
      <c r="F30" s="163"/>
      <c r="G30" s="94"/>
      <c r="H30" s="12"/>
      <c r="I30" s="111"/>
      <c r="J30" s="21"/>
      <c r="K30" s="162"/>
      <c r="L30" s="163"/>
      <c r="M30" s="12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12"/>
      <c r="C31" s="111"/>
      <c r="D31" s="9"/>
      <c r="E31" s="162"/>
      <c r="F31" s="163"/>
      <c r="G31" s="94"/>
      <c r="H31" s="12"/>
      <c r="I31" s="111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12"/>
      <c r="C32" s="111"/>
      <c r="D32" s="9"/>
      <c r="E32" s="162"/>
      <c r="F32" s="163"/>
      <c r="G32" s="94"/>
      <c r="H32" s="12"/>
      <c r="I32" s="111"/>
      <c r="J32" s="21"/>
      <c r="K32" s="162"/>
      <c r="L32" s="163"/>
      <c r="M32" s="12"/>
      <c r="N32" s="111"/>
      <c r="O32" s="9"/>
      <c r="P32" s="162"/>
      <c r="Q32" s="163"/>
      <c r="R32" s="29"/>
      <c r="S32" s="112"/>
      <c r="T32" s="30"/>
      <c r="U32" s="162"/>
      <c r="V32" s="163"/>
      <c r="W32" s="12"/>
      <c r="X32" s="111"/>
      <c r="Y32" s="8"/>
      <c r="Z32" s="162"/>
      <c r="AA32" s="163"/>
    </row>
    <row r="33" spans="1:27" ht="18" customHeight="1" thickBot="1">
      <c r="A33" s="2"/>
      <c r="B33" s="51"/>
      <c r="C33" s="128"/>
      <c r="D33" s="50"/>
      <c r="E33" s="195"/>
      <c r="F33" s="196"/>
      <c r="G33" s="98"/>
      <c r="H33" s="51"/>
      <c r="I33" s="128"/>
      <c r="J33" s="52"/>
      <c r="K33" s="162"/>
      <c r="L33" s="163"/>
      <c r="M33" s="51"/>
      <c r="N33" s="128"/>
      <c r="O33" s="53"/>
      <c r="P33" s="162"/>
      <c r="Q33" s="163"/>
      <c r="R33" s="51"/>
      <c r="S33" s="128"/>
      <c r="T33" s="53"/>
      <c r="U33" s="162"/>
      <c r="V33" s="163"/>
      <c r="W33" s="51"/>
      <c r="X33" s="128"/>
      <c r="Y33" s="55"/>
      <c r="Z33" s="162"/>
      <c r="AA33" s="163"/>
    </row>
    <row r="34" spans="1:27" ht="18" customHeight="1" thickTop="1">
      <c r="A34" s="2"/>
      <c r="B34" s="10" t="s">
        <v>153</v>
      </c>
      <c r="C34" s="109" t="s">
        <v>192</v>
      </c>
      <c r="D34" s="37">
        <f>SUM(D7:D33)</f>
        <v>16075</v>
      </c>
      <c r="E34" s="164" t="str">
        <f>IF(SUM(E7:E33),SUM(E7:E33),"")</f>
        <v/>
      </c>
      <c r="F34" s="165" t="str">
        <f>IF(SUM(F7:F33),SUM(F7:F33),"")</f>
        <v/>
      </c>
      <c r="G34" s="96"/>
      <c r="H34" s="10" t="s">
        <v>153</v>
      </c>
      <c r="I34" s="109" t="s">
        <v>192</v>
      </c>
      <c r="J34" s="37">
        <f>SUM(J7:J33)</f>
        <v>1529</v>
      </c>
      <c r="K34" s="192" t="str">
        <f>IF(SUM(K7:K33),SUM(K7:K33),"")</f>
        <v/>
      </c>
      <c r="L34" s="193" t="str">
        <f>IF(SUM(L7:L33),SUM(L7:L33),"")</f>
        <v/>
      </c>
      <c r="M34" s="10" t="s">
        <v>153</v>
      </c>
      <c r="N34" s="109" t="s">
        <v>192</v>
      </c>
      <c r="O34" s="37">
        <f>SUM(O7:O33)</f>
        <v>2481</v>
      </c>
      <c r="P34" s="192" t="str">
        <f>IF(SUM(P7:P33),SUM(P7:P33),"")</f>
        <v/>
      </c>
      <c r="Q34" s="193" t="str">
        <f>IF(SUM(Q7:Q33),SUM(Q7:Q33),"")</f>
        <v/>
      </c>
      <c r="R34" s="45" t="s">
        <v>153</v>
      </c>
      <c r="S34" s="123" t="s">
        <v>192</v>
      </c>
      <c r="T34" s="37">
        <f>SUM(T7:T33)</f>
        <v>3760</v>
      </c>
      <c r="U34" s="192" t="str">
        <f>IF(SUM(U7:U33),SUM(U7:U33),"")</f>
        <v/>
      </c>
      <c r="V34" s="193" t="str">
        <f>IF(SUM(V7:V33),SUM(V7:V33),"")</f>
        <v/>
      </c>
      <c r="W34" s="45" t="s">
        <v>153</v>
      </c>
      <c r="X34" s="123" t="s">
        <v>192</v>
      </c>
      <c r="Y34" s="37">
        <f>SUM(Y7:Y33)</f>
        <v>630</v>
      </c>
      <c r="Z34" s="192" t="str">
        <f>IF(SUM(Z7:Z33),SUM(Z7:Z33),"")</f>
        <v/>
      </c>
      <c r="AA34" s="193" t="str">
        <f>IF(SUM(AA7:AA33),SUM(AA7:AA33),"")</f>
        <v/>
      </c>
    </row>
    <row r="35" spans="1:27" ht="18" customHeight="1">
      <c r="A35" s="3"/>
      <c r="B35" s="66"/>
      <c r="C35" s="126"/>
      <c r="D35" s="23"/>
      <c r="E35" s="47"/>
      <c r="F35" s="48"/>
      <c r="G35" s="48"/>
      <c r="H35" s="23"/>
      <c r="I35" s="23"/>
      <c r="J35" s="24"/>
      <c r="K35" s="48"/>
      <c r="L35" s="46"/>
      <c r="M35" s="23"/>
      <c r="N35" s="23"/>
      <c r="O35" s="24"/>
      <c r="P35" s="48"/>
      <c r="Q35" s="46"/>
      <c r="R35" s="23"/>
      <c r="S35" s="23"/>
      <c r="T35" s="24"/>
      <c r="U35" s="48"/>
      <c r="V35" s="49"/>
      <c r="W35" s="11" t="s">
        <v>126</v>
      </c>
      <c r="X35" s="106"/>
      <c r="Y35" s="27">
        <f>D34+J34+O34+T34+Y34</f>
        <v>24475</v>
      </c>
      <c r="Z35" s="164" t="str">
        <f>IF(AND(SUM(E34,K34,P34,U34,Z34)=0),"",SUM(E34,K34,P34,U34,Z34))</f>
        <v/>
      </c>
      <c r="AA35" s="165"/>
    </row>
    <row r="36" spans="1:27" ht="18" customHeight="1">
      <c r="B36" s="4" t="s">
        <v>122</v>
      </c>
      <c r="C36" s="4"/>
    </row>
    <row r="37" spans="1:27" ht="18" customHeight="1">
      <c r="B37" s="4"/>
      <c r="C37" s="4"/>
    </row>
    <row r="38" spans="1:27" ht="18" customHeight="1"/>
    <row r="39" spans="1:27" ht="18" customHeight="1"/>
  </sheetData>
  <sheetProtection algorithmName="SHA-512" hashValue="ZwrUFJOVCiRkkGHqM6Yw4rK5Y0XQL4+z0KE15Kvj/U0EHPH4HQEg0jrCwrqruK7ax9vYinUYcrbmrjgDpZljUQ==" saltValue="d5ClGWMI9sQV8kfjDBg6Ng==" spinCount="100000" sheet="1" objects="1" scenarios="1"/>
  <mergeCells count="163">
    <mergeCell ref="Z35:AA35"/>
    <mergeCell ref="B2:D2"/>
    <mergeCell ref="E2:H2"/>
    <mergeCell ref="K2:O2"/>
    <mergeCell ref="P2:T2"/>
    <mergeCell ref="U2:W2"/>
    <mergeCell ref="Y2:AA2"/>
    <mergeCell ref="B3:D3"/>
    <mergeCell ref="E3:H3"/>
    <mergeCell ref="K3:O3"/>
    <mergeCell ref="P3:T3"/>
    <mergeCell ref="U3:W3"/>
    <mergeCell ref="E34:F34"/>
    <mergeCell ref="K34:L34"/>
    <mergeCell ref="P34:Q34"/>
    <mergeCell ref="U34:V34"/>
    <mergeCell ref="Z34:AA34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E26:F26"/>
    <mergeCell ref="K26:L26"/>
    <mergeCell ref="P26:Q26"/>
    <mergeCell ref="U26:V26"/>
    <mergeCell ref="Z26:AA26"/>
    <mergeCell ref="E25:F25"/>
    <mergeCell ref="K25:L25"/>
    <mergeCell ref="P25:Q25"/>
    <mergeCell ref="U25:V25"/>
    <mergeCell ref="Z25:AA25"/>
    <mergeCell ref="E24:F24"/>
    <mergeCell ref="K24:L24"/>
    <mergeCell ref="P24:Q24"/>
    <mergeCell ref="U24:V24"/>
    <mergeCell ref="Z24:AA24"/>
    <mergeCell ref="E23:F23"/>
    <mergeCell ref="K23:L23"/>
    <mergeCell ref="P23:Q23"/>
    <mergeCell ref="U23:V23"/>
    <mergeCell ref="Z23:AA23"/>
    <mergeCell ref="E22:F22"/>
    <mergeCell ref="K22:L22"/>
    <mergeCell ref="P22:Q22"/>
    <mergeCell ref="U22:V22"/>
    <mergeCell ref="Z22:AA22"/>
    <mergeCell ref="E21:F21"/>
    <mergeCell ref="K21:L21"/>
    <mergeCell ref="P21:Q21"/>
    <mergeCell ref="U21:V21"/>
    <mergeCell ref="Z21:AA21"/>
    <mergeCell ref="E20:F20"/>
    <mergeCell ref="K20:L20"/>
    <mergeCell ref="P20:Q20"/>
    <mergeCell ref="U20:V20"/>
    <mergeCell ref="Z20:AA20"/>
    <mergeCell ref="E19:F19"/>
    <mergeCell ref="K19:L19"/>
    <mergeCell ref="P19:Q19"/>
    <mergeCell ref="U19:V19"/>
    <mergeCell ref="Z19:AA19"/>
    <mergeCell ref="E18:F18"/>
    <mergeCell ref="K18:L18"/>
    <mergeCell ref="P18:Q18"/>
    <mergeCell ref="U18:V18"/>
    <mergeCell ref="Z18:AA18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E15:F15"/>
    <mergeCell ref="K15:L15"/>
    <mergeCell ref="P15:Q15"/>
    <mergeCell ref="U15:V15"/>
    <mergeCell ref="Z15:AA15"/>
    <mergeCell ref="E14:F14"/>
    <mergeCell ref="K14:L14"/>
    <mergeCell ref="P14:Q14"/>
    <mergeCell ref="U14:V14"/>
    <mergeCell ref="Z14:AA14"/>
    <mergeCell ref="E13:F13"/>
    <mergeCell ref="K13:L13"/>
    <mergeCell ref="P13:Q13"/>
    <mergeCell ref="U13:V13"/>
    <mergeCell ref="Z13:AA13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Y3:AA3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B5:E5"/>
    <mergeCell ref="H5:K5"/>
    <mergeCell ref="M5:P5"/>
    <mergeCell ref="R5:U5"/>
    <mergeCell ref="W5:Z5"/>
  </mergeCells>
  <phoneticPr fontId="2"/>
  <conditionalFormatting sqref="E7">
    <cfRule type="cellIs" dxfId="880" priority="136" operator="greaterThan">
      <formula>$D$7</formula>
    </cfRule>
  </conditionalFormatting>
  <conditionalFormatting sqref="E8">
    <cfRule type="cellIs" dxfId="879" priority="135" operator="greaterThan">
      <formula>$D$8</formula>
    </cfRule>
  </conditionalFormatting>
  <conditionalFormatting sqref="E9">
    <cfRule type="cellIs" dxfId="878" priority="134" operator="greaterThan">
      <formula>$D$9</formula>
    </cfRule>
  </conditionalFormatting>
  <conditionalFormatting sqref="E10">
    <cfRule type="cellIs" dxfId="877" priority="133" operator="greaterThan">
      <formula>$D$10</formula>
    </cfRule>
  </conditionalFormatting>
  <conditionalFormatting sqref="E11">
    <cfRule type="cellIs" dxfId="876" priority="132" operator="greaterThan">
      <formula>$D$11</formula>
    </cfRule>
  </conditionalFormatting>
  <conditionalFormatting sqref="E12">
    <cfRule type="cellIs" dxfId="875" priority="131" operator="greaterThan">
      <formula>$D$12</formula>
    </cfRule>
  </conditionalFormatting>
  <conditionalFormatting sqref="E13">
    <cfRule type="cellIs" dxfId="874" priority="130" operator="greaterThan">
      <formula>$D$13</formula>
    </cfRule>
  </conditionalFormatting>
  <conditionalFormatting sqref="E14">
    <cfRule type="cellIs" dxfId="873" priority="129" operator="greaterThan">
      <formula>$D$14</formula>
    </cfRule>
  </conditionalFormatting>
  <conditionalFormatting sqref="E15">
    <cfRule type="cellIs" dxfId="872" priority="128" operator="greaterThan">
      <formula>$D$15</formula>
    </cfRule>
  </conditionalFormatting>
  <conditionalFormatting sqref="E16">
    <cfRule type="cellIs" dxfId="871" priority="127" operator="greaterThan">
      <formula>$D$16</formula>
    </cfRule>
  </conditionalFormatting>
  <conditionalFormatting sqref="E17">
    <cfRule type="cellIs" dxfId="870" priority="126" operator="greaterThan">
      <formula>$D$17</formula>
    </cfRule>
  </conditionalFormatting>
  <conditionalFormatting sqref="E18">
    <cfRule type="cellIs" dxfId="869" priority="125" operator="greaterThan">
      <formula>$D$18</formula>
    </cfRule>
  </conditionalFormatting>
  <conditionalFormatting sqref="E19">
    <cfRule type="cellIs" dxfId="868" priority="124" operator="greaterThan">
      <formula>$D$19</formula>
    </cfRule>
  </conditionalFormatting>
  <conditionalFormatting sqref="E20:G20">
    <cfRule type="cellIs" dxfId="867" priority="123" operator="greaterThan">
      <formula>$D$20</formula>
    </cfRule>
  </conditionalFormatting>
  <conditionalFormatting sqref="E21:G21">
    <cfRule type="cellIs" dxfId="866" priority="122" operator="greaterThan">
      <formula>$D$21</formula>
    </cfRule>
  </conditionalFormatting>
  <conditionalFormatting sqref="E22:G22">
    <cfRule type="cellIs" dxfId="865" priority="121" operator="greaterThan">
      <formula>$D$22</formula>
    </cfRule>
  </conditionalFormatting>
  <conditionalFormatting sqref="E23:G23">
    <cfRule type="cellIs" dxfId="864" priority="120" operator="greaterThan">
      <formula>$D$23</formula>
    </cfRule>
  </conditionalFormatting>
  <conditionalFormatting sqref="E24:G24">
    <cfRule type="cellIs" dxfId="863" priority="119" operator="greaterThan">
      <formula>$D$24</formula>
    </cfRule>
  </conditionalFormatting>
  <conditionalFormatting sqref="E25:G25">
    <cfRule type="cellIs" dxfId="862" priority="118" operator="greaterThan">
      <formula>$D$25</formula>
    </cfRule>
  </conditionalFormatting>
  <conditionalFormatting sqref="E26:G26">
    <cfRule type="cellIs" dxfId="861" priority="117" operator="greaterThan">
      <formula>$D$26</formula>
    </cfRule>
  </conditionalFormatting>
  <conditionalFormatting sqref="E27:G27">
    <cfRule type="cellIs" dxfId="860" priority="116" operator="greaterThan">
      <formula>$D$27</formula>
    </cfRule>
  </conditionalFormatting>
  <conditionalFormatting sqref="E28:G28">
    <cfRule type="cellIs" dxfId="859" priority="115" operator="greaterThan">
      <formula>$D$28</formula>
    </cfRule>
  </conditionalFormatting>
  <conditionalFormatting sqref="E29:G29">
    <cfRule type="cellIs" dxfId="858" priority="114" operator="greaterThan">
      <formula>$D$29</formula>
    </cfRule>
  </conditionalFormatting>
  <conditionalFormatting sqref="E30:G30">
    <cfRule type="cellIs" dxfId="857" priority="113" operator="greaterThan">
      <formula>$D$30</formula>
    </cfRule>
  </conditionalFormatting>
  <conditionalFormatting sqref="E31:G31">
    <cfRule type="cellIs" dxfId="856" priority="112" operator="greaterThan">
      <formula>$D$31</formula>
    </cfRule>
  </conditionalFormatting>
  <conditionalFormatting sqref="E32:G32">
    <cfRule type="cellIs" dxfId="855" priority="111" operator="greaterThan">
      <formula>$D$32</formula>
    </cfRule>
  </conditionalFormatting>
  <conditionalFormatting sqref="E33:G33">
    <cfRule type="cellIs" dxfId="854" priority="110" operator="greaterThan">
      <formula>$D$33</formula>
    </cfRule>
  </conditionalFormatting>
  <conditionalFormatting sqref="E34:G34">
    <cfRule type="cellIs" dxfId="853" priority="212" stopIfTrue="1" operator="greaterThan">
      <formula>$D$34</formula>
    </cfRule>
    <cfRule type="expression" dxfId="852" priority="211" stopIfTrue="1">
      <formula>AND($E$7:$F$33=0)</formula>
    </cfRule>
  </conditionalFormatting>
  <conditionalFormatting sqref="K7">
    <cfRule type="cellIs" dxfId="851" priority="109" operator="greaterThan">
      <formula>$J$7</formula>
    </cfRule>
  </conditionalFormatting>
  <conditionalFormatting sqref="K8">
    <cfRule type="cellIs" dxfId="850" priority="108" operator="greaterThan">
      <formula>$J$8</formula>
    </cfRule>
  </conditionalFormatting>
  <conditionalFormatting sqref="K9">
    <cfRule type="cellIs" dxfId="849" priority="107" operator="greaterThan">
      <formula>$J$9</formula>
    </cfRule>
  </conditionalFormatting>
  <conditionalFormatting sqref="K10">
    <cfRule type="cellIs" dxfId="848" priority="106" operator="greaterThan">
      <formula>$J$10</formula>
    </cfRule>
  </conditionalFormatting>
  <conditionalFormatting sqref="K11">
    <cfRule type="cellIs" dxfId="847" priority="105" operator="greaterThan">
      <formula>$J$11</formula>
    </cfRule>
  </conditionalFormatting>
  <conditionalFormatting sqref="K12">
    <cfRule type="cellIs" dxfId="846" priority="104" operator="greaterThan">
      <formula>$J$12</formula>
    </cfRule>
  </conditionalFormatting>
  <conditionalFormatting sqref="K13">
    <cfRule type="cellIs" dxfId="845" priority="103" operator="greaterThan">
      <formula>$J$13</formula>
    </cfRule>
  </conditionalFormatting>
  <conditionalFormatting sqref="K14">
    <cfRule type="cellIs" dxfId="844" priority="102" operator="greaterThan">
      <formula>$J$14</formula>
    </cfRule>
  </conditionalFormatting>
  <conditionalFormatting sqref="K15">
    <cfRule type="cellIs" dxfId="843" priority="101" operator="greaterThan">
      <formula>$J$15</formula>
    </cfRule>
  </conditionalFormatting>
  <conditionalFormatting sqref="K16">
    <cfRule type="cellIs" dxfId="842" priority="100" operator="greaterThan">
      <formula>$J$16</formula>
    </cfRule>
  </conditionalFormatting>
  <conditionalFormatting sqref="K17">
    <cfRule type="cellIs" dxfId="841" priority="99" operator="greaterThan">
      <formula>$J$17</formula>
    </cfRule>
  </conditionalFormatting>
  <conditionalFormatting sqref="K18">
    <cfRule type="cellIs" dxfId="840" priority="98" operator="greaterThan">
      <formula>$J$18</formula>
    </cfRule>
  </conditionalFormatting>
  <conditionalFormatting sqref="K19">
    <cfRule type="cellIs" dxfId="839" priority="97" operator="greaterThan">
      <formula>$J$19</formula>
    </cfRule>
  </conditionalFormatting>
  <conditionalFormatting sqref="K20:L20">
    <cfRule type="cellIs" dxfId="838" priority="96" operator="greaterThan">
      <formula>$J$20</formula>
    </cfRule>
  </conditionalFormatting>
  <conditionalFormatting sqref="K21:L21">
    <cfRule type="cellIs" dxfId="837" priority="95" operator="greaterThan">
      <formula>$J$21</formula>
    </cfRule>
  </conditionalFormatting>
  <conditionalFormatting sqref="K22:L22">
    <cfRule type="cellIs" dxfId="836" priority="94" operator="greaterThan">
      <formula>$J$22</formula>
    </cfRule>
  </conditionalFormatting>
  <conditionalFormatting sqref="K23:L23">
    <cfRule type="cellIs" dxfId="835" priority="93" operator="greaterThan">
      <formula>$J$23</formula>
    </cfRule>
  </conditionalFormatting>
  <conditionalFormatting sqref="K24:L24">
    <cfRule type="cellIs" dxfId="834" priority="92" operator="greaterThan">
      <formula>$J$24</formula>
    </cfRule>
  </conditionalFormatting>
  <conditionalFormatting sqref="K25:L25">
    <cfRule type="cellIs" dxfId="833" priority="91" operator="greaterThan">
      <formula>$J$25</formula>
    </cfRule>
  </conditionalFormatting>
  <conditionalFormatting sqref="K26:L26">
    <cfRule type="cellIs" dxfId="832" priority="90" operator="greaterThan">
      <formula>$J$26</formula>
    </cfRule>
  </conditionalFormatting>
  <conditionalFormatting sqref="K27:L27">
    <cfRule type="cellIs" dxfId="831" priority="89" operator="greaterThan">
      <formula>$J$27</formula>
    </cfRule>
  </conditionalFormatting>
  <conditionalFormatting sqref="K28:L28">
    <cfRule type="cellIs" dxfId="830" priority="88" operator="greaterThan">
      <formula>$J$28</formula>
    </cfRule>
  </conditionalFormatting>
  <conditionalFormatting sqref="K29:L29">
    <cfRule type="cellIs" dxfId="829" priority="87" operator="greaterThan">
      <formula>$J$29</formula>
    </cfRule>
  </conditionalFormatting>
  <conditionalFormatting sqref="K30:L30">
    <cfRule type="cellIs" dxfId="828" priority="86" operator="greaterThan">
      <formula>$J$30</formula>
    </cfRule>
  </conditionalFormatting>
  <conditionalFormatting sqref="K31:L31">
    <cfRule type="cellIs" dxfId="827" priority="85" operator="greaterThan">
      <formula>$J$31</formula>
    </cfRule>
  </conditionalFormatting>
  <conditionalFormatting sqref="K32:L32">
    <cfRule type="cellIs" dxfId="826" priority="84" operator="greaterThan">
      <formula>$J$32</formula>
    </cfRule>
  </conditionalFormatting>
  <conditionalFormatting sqref="K33:L33">
    <cfRule type="cellIs" dxfId="825" priority="83" operator="greaterThan">
      <formula>$J$33</formula>
    </cfRule>
  </conditionalFormatting>
  <conditionalFormatting sqref="K34:L34">
    <cfRule type="expression" dxfId="824" priority="206" stopIfTrue="1">
      <formula>AND($K$7:$L$33=0)</formula>
    </cfRule>
    <cfRule type="cellIs" dxfId="823" priority="207" stopIfTrue="1" operator="greaterThan">
      <formula>$J$34</formula>
    </cfRule>
  </conditionalFormatting>
  <conditionalFormatting sqref="P7">
    <cfRule type="cellIs" dxfId="822" priority="82" operator="greaterThan">
      <formula>$O$7</formula>
    </cfRule>
  </conditionalFormatting>
  <conditionalFormatting sqref="P8">
    <cfRule type="cellIs" dxfId="821" priority="81" operator="greaterThan">
      <formula>$O$8</formula>
    </cfRule>
  </conditionalFormatting>
  <conditionalFormatting sqref="P9">
    <cfRule type="cellIs" dxfId="820" priority="80" operator="greaterThan">
      <formula>$O$9</formula>
    </cfRule>
  </conditionalFormatting>
  <conditionalFormatting sqref="P10">
    <cfRule type="cellIs" dxfId="819" priority="79" operator="greaterThan">
      <formula>$O$10</formula>
    </cfRule>
  </conditionalFormatting>
  <conditionalFormatting sqref="P11">
    <cfRule type="cellIs" dxfId="818" priority="78" operator="greaterThan">
      <formula>$O$11</formula>
    </cfRule>
  </conditionalFormatting>
  <conditionalFormatting sqref="P12">
    <cfRule type="cellIs" dxfId="817" priority="77" operator="greaterThan">
      <formula>$O$12</formula>
    </cfRule>
  </conditionalFormatting>
  <conditionalFormatting sqref="P13">
    <cfRule type="cellIs" dxfId="816" priority="76" operator="greaterThan">
      <formula>$O$13</formula>
    </cfRule>
  </conditionalFormatting>
  <conditionalFormatting sqref="P14">
    <cfRule type="cellIs" dxfId="815" priority="75" operator="greaterThan">
      <formula>$O$14</formula>
    </cfRule>
  </conditionalFormatting>
  <conditionalFormatting sqref="P15">
    <cfRule type="cellIs" dxfId="814" priority="74" operator="greaterThan">
      <formula>$O$15</formula>
    </cfRule>
  </conditionalFormatting>
  <conditionalFormatting sqref="P16">
    <cfRule type="cellIs" dxfId="813" priority="73" operator="greaterThan">
      <formula>$O$16</formula>
    </cfRule>
  </conditionalFormatting>
  <conditionalFormatting sqref="P17">
    <cfRule type="cellIs" dxfId="812" priority="72" operator="greaterThan">
      <formula>$O$17</formula>
    </cfRule>
  </conditionalFormatting>
  <conditionalFormatting sqref="P18">
    <cfRule type="cellIs" dxfId="811" priority="71" operator="greaterThan">
      <formula>$O$18</formula>
    </cfRule>
  </conditionalFormatting>
  <conditionalFormatting sqref="P19">
    <cfRule type="cellIs" dxfId="810" priority="70" operator="greaterThan">
      <formula>$O$19</formula>
    </cfRule>
  </conditionalFormatting>
  <conditionalFormatting sqref="P20:Q20">
    <cfRule type="cellIs" dxfId="809" priority="69" operator="greaterThan">
      <formula>$O$20</formula>
    </cfRule>
  </conditionalFormatting>
  <conditionalFormatting sqref="P21:Q21">
    <cfRule type="cellIs" dxfId="808" priority="68" operator="greaterThan">
      <formula>$O$21</formula>
    </cfRule>
  </conditionalFormatting>
  <conditionalFormatting sqref="P22:Q22">
    <cfRule type="cellIs" dxfId="807" priority="67" operator="greaterThan">
      <formula>$O$22</formula>
    </cfRule>
  </conditionalFormatting>
  <conditionalFormatting sqref="P23:Q23">
    <cfRule type="cellIs" dxfId="806" priority="66" operator="greaterThan">
      <formula>$O$23</formula>
    </cfRule>
  </conditionalFormatting>
  <conditionalFormatting sqref="P24:Q24">
    <cfRule type="cellIs" dxfId="805" priority="65" operator="greaterThan">
      <formula>$O$24</formula>
    </cfRule>
  </conditionalFormatting>
  <conditionalFormatting sqref="P25:Q25">
    <cfRule type="cellIs" dxfId="804" priority="64" operator="greaterThan">
      <formula>$O$25</formula>
    </cfRule>
  </conditionalFormatting>
  <conditionalFormatting sqref="P26:Q26">
    <cfRule type="cellIs" dxfId="803" priority="63" operator="greaterThan">
      <formula>$O$26</formula>
    </cfRule>
  </conditionalFormatting>
  <conditionalFormatting sqref="P27:Q27">
    <cfRule type="cellIs" dxfId="802" priority="62" operator="greaterThan">
      <formula>$O$27</formula>
    </cfRule>
  </conditionalFormatting>
  <conditionalFormatting sqref="P28:Q28">
    <cfRule type="cellIs" dxfId="801" priority="61" operator="greaterThan">
      <formula>$O$28</formula>
    </cfRule>
  </conditionalFormatting>
  <conditionalFormatting sqref="P29:Q29">
    <cfRule type="cellIs" dxfId="800" priority="60" operator="greaterThan">
      <formula>$O$29</formula>
    </cfRule>
  </conditionalFormatting>
  <conditionalFormatting sqref="P30:Q30">
    <cfRule type="cellIs" dxfId="799" priority="59" operator="greaterThan">
      <formula>$O$30</formula>
    </cfRule>
  </conditionalFormatting>
  <conditionalFormatting sqref="P31:Q31">
    <cfRule type="cellIs" dxfId="798" priority="58" operator="greaterThan">
      <formula>$O$31</formula>
    </cfRule>
  </conditionalFormatting>
  <conditionalFormatting sqref="P32:Q32">
    <cfRule type="cellIs" dxfId="797" priority="57" operator="greaterThan">
      <formula>$O$32</formula>
    </cfRule>
  </conditionalFormatting>
  <conditionalFormatting sqref="P33:Q33">
    <cfRule type="cellIs" dxfId="796" priority="56" operator="greaterThan">
      <formula>$O$33</formula>
    </cfRule>
  </conditionalFormatting>
  <conditionalFormatting sqref="P34:Q34">
    <cfRule type="expression" dxfId="795" priority="193" stopIfTrue="1">
      <formula>AND($P$7:$Q$33=0)</formula>
    </cfRule>
    <cfRule type="cellIs" dxfId="794" priority="194" stopIfTrue="1" operator="greaterThan">
      <formula>$O$34</formula>
    </cfRule>
  </conditionalFormatting>
  <conditionalFormatting sqref="U7">
    <cfRule type="cellIs" dxfId="793" priority="55" operator="greaterThan">
      <formula>$T$7</formula>
    </cfRule>
  </conditionalFormatting>
  <conditionalFormatting sqref="U8:V8">
    <cfRule type="cellIs" dxfId="792" priority="54" operator="greaterThan">
      <formula>$T$8</formula>
    </cfRule>
  </conditionalFormatting>
  <conditionalFormatting sqref="U9:V9">
    <cfRule type="cellIs" dxfId="791" priority="53" operator="greaterThan">
      <formula>$T$9</formula>
    </cfRule>
  </conditionalFormatting>
  <conditionalFormatting sqref="U10:V10">
    <cfRule type="cellIs" dxfId="790" priority="52" operator="greaterThan">
      <formula>$T$10</formula>
    </cfRule>
  </conditionalFormatting>
  <conditionalFormatting sqref="U11:V11">
    <cfRule type="cellIs" dxfId="789" priority="51" operator="greaterThan">
      <formula>$T$11</formula>
    </cfRule>
  </conditionalFormatting>
  <conditionalFormatting sqref="U12:V12">
    <cfRule type="cellIs" dxfId="788" priority="50" operator="greaterThan">
      <formula>$T$12</formula>
    </cfRule>
  </conditionalFormatting>
  <conditionalFormatting sqref="U13:V13">
    <cfRule type="cellIs" dxfId="787" priority="49" operator="greaterThan">
      <formula>$T$13</formula>
    </cfRule>
  </conditionalFormatting>
  <conditionalFormatting sqref="U14:V14">
    <cfRule type="cellIs" dxfId="786" priority="48" operator="greaterThan">
      <formula>$T$14</formula>
    </cfRule>
  </conditionalFormatting>
  <conditionalFormatting sqref="U15:V15">
    <cfRule type="cellIs" dxfId="785" priority="47" operator="greaterThan">
      <formula>$T$15</formula>
    </cfRule>
  </conditionalFormatting>
  <conditionalFormatting sqref="U16:V16">
    <cfRule type="cellIs" dxfId="784" priority="1" operator="greaterThan">
      <formula>$T$16</formula>
    </cfRule>
  </conditionalFormatting>
  <conditionalFormatting sqref="U17:V17">
    <cfRule type="cellIs" dxfId="783" priority="255" operator="greaterThan">
      <formula>$T$20</formula>
    </cfRule>
  </conditionalFormatting>
  <conditionalFormatting sqref="U18:V18">
    <cfRule type="cellIs" dxfId="782" priority="242" operator="greaterThan">
      <formula>#REF!</formula>
    </cfRule>
  </conditionalFormatting>
  <conditionalFormatting sqref="U19:V19">
    <cfRule type="cellIs" dxfId="781" priority="43" operator="greaterThan">
      <formula>$T$19</formula>
    </cfRule>
  </conditionalFormatting>
  <conditionalFormatting sqref="U20:V20">
    <cfRule type="cellIs" dxfId="780" priority="42" operator="greaterThan">
      <formula>$T$20</formula>
    </cfRule>
  </conditionalFormatting>
  <conditionalFormatting sqref="U21:V21">
    <cfRule type="cellIs" dxfId="779" priority="235" operator="greaterThan">
      <formula>#REF!</formula>
    </cfRule>
  </conditionalFormatting>
  <conditionalFormatting sqref="U22:V22">
    <cfRule type="cellIs" dxfId="778" priority="40" operator="greaterThan">
      <formula>$T$22</formula>
    </cfRule>
  </conditionalFormatting>
  <conditionalFormatting sqref="U23:V23">
    <cfRule type="cellIs" dxfId="777" priority="39" operator="greaterThan">
      <formula>$T$23</formula>
    </cfRule>
  </conditionalFormatting>
  <conditionalFormatting sqref="U24:V24">
    <cfRule type="cellIs" dxfId="776" priority="38" operator="greaterThan">
      <formula>$T$24</formula>
    </cfRule>
  </conditionalFormatting>
  <conditionalFormatting sqref="U25:V25">
    <cfRule type="cellIs" dxfId="775" priority="37" operator="greaterThan">
      <formula>$T$25</formula>
    </cfRule>
  </conditionalFormatting>
  <conditionalFormatting sqref="U26:V26">
    <cfRule type="cellIs" dxfId="774" priority="36" operator="greaterThan">
      <formula>$T$26</formula>
    </cfRule>
  </conditionalFormatting>
  <conditionalFormatting sqref="U27:V27">
    <cfRule type="cellIs" dxfId="773" priority="35" operator="greaterThan">
      <formula>$T$27</formula>
    </cfRule>
  </conditionalFormatting>
  <conditionalFormatting sqref="U28:V28">
    <cfRule type="cellIs" dxfId="772" priority="34" operator="greaterThan">
      <formula>$T$28</formula>
    </cfRule>
  </conditionalFormatting>
  <conditionalFormatting sqref="U29:V29">
    <cfRule type="cellIs" dxfId="771" priority="33" operator="greaterThan">
      <formula>$T$29</formula>
    </cfRule>
  </conditionalFormatting>
  <conditionalFormatting sqref="U30:V30">
    <cfRule type="cellIs" dxfId="770" priority="32" operator="greaterThan">
      <formula>$T$30</formula>
    </cfRule>
  </conditionalFormatting>
  <conditionalFormatting sqref="U31:V31">
    <cfRule type="cellIs" dxfId="769" priority="31" operator="greaterThan">
      <formula>$T$31</formula>
    </cfRule>
  </conditionalFormatting>
  <conditionalFormatting sqref="U32:V32">
    <cfRule type="cellIs" dxfId="768" priority="231" operator="greaterThan">
      <formula>#REF!</formula>
    </cfRule>
  </conditionalFormatting>
  <conditionalFormatting sqref="U33:V33">
    <cfRule type="cellIs" dxfId="767" priority="29" operator="greaterThan">
      <formula>$T$33</formula>
    </cfRule>
  </conditionalFormatting>
  <conditionalFormatting sqref="U34:V34">
    <cfRule type="cellIs" dxfId="766" priority="258" stopIfTrue="1" operator="greaterThan">
      <formula>$T$34</formula>
    </cfRule>
    <cfRule type="expression" dxfId="765" priority="257" stopIfTrue="1">
      <formula>AND($U$7:$V$33=0)</formula>
    </cfRule>
  </conditionalFormatting>
  <conditionalFormatting sqref="Z7:AA7">
    <cfRule type="cellIs" dxfId="764" priority="28" operator="greaterThan">
      <formula>$Y$7</formula>
    </cfRule>
  </conditionalFormatting>
  <conditionalFormatting sqref="Z8:AA8">
    <cfRule type="cellIs" dxfId="763" priority="27" operator="greaterThan">
      <formula>$Y$8</formula>
    </cfRule>
  </conditionalFormatting>
  <conditionalFormatting sqref="Z9:AA9">
    <cfRule type="cellIs" dxfId="762" priority="26" operator="greaterThan">
      <formula>$Y$9</formula>
    </cfRule>
  </conditionalFormatting>
  <conditionalFormatting sqref="Z10:AA10">
    <cfRule type="cellIs" dxfId="761" priority="25" operator="greaterThan">
      <formula>$Y$10</formula>
    </cfRule>
  </conditionalFormatting>
  <conditionalFormatting sqref="Z11:AA11">
    <cfRule type="cellIs" dxfId="760" priority="24" operator="greaterThan">
      <formula>$Y$11</formula>
    </cfRule>
  </conditionalFormatting>
  <conditionalFormatting sqref="Z12:AA12">
    <cfRule type="cellIs" dxfId="759" priority="23" operator="greaterThan">
      <formula>$Y$12</formula>
    </cfRule>
  </conditionalFormatting>
  <conditionalFormatting sqref="Z13:AA13">
    <cfRule type="cellIs" dxfId="758" priority="22" operator="greaterThan">
      <formula>$Y$13</formula>
    </cfRule>
  </conditionalFormatting>
  <conditionalFormatting sqref="Z14:AA14">
    <cfRule type="cellIs" dxfId="757" priority="21" operator="greaterThan">
      <formula>$Y$14</formula>
    </cfRule>
  </conditionalFormatting>
  <conditionalFormatting sqref="Z15:AA15">
    <cfRule type="cellIs" dxfId="756" priority="20" operator="greaterThan">
      <formula>$Y$15</formula>
    </cfRule>
  </conditionalFormatting>
  <conditionalFormatting sqref="Z16:AA16">
    <cfRule type="cellIs" dxfId="755" priority="19" operator="greaterThan">
      <formula>$Y$16</formula>
    </cfRule>
  </conditionalFormatting>
  <conditionalFormatting sqref="Z17:AA17">
    <cfRule type="cellIs" dxfId="754" priority="18" operator="greaterThan">
      <formula>$Y$17</formula>
    </cfRule>
  </conditionalFormatting>
  <conditionalFormatting sqref="Z18:AA18">
    <cfRule type="cellIs" dxfId="753" priority="17" operator="greaterThan">
      <formula>$Y$18</formula>
    </cfRule>
  </conditionalFormatting>
  <conditionalFormatting sqref="Z19:AA19">
    <cfRule type="cellIs" dxfId="752" priority="16" operator="greaterThan">
      <formula>$Y$19</formula>
    </cfRule>
  </conditionalFormatting>
  <conditionalFormatting sqref="Z20:AA20">
    <cfRule type="cellIs" dxfId="751" priority="15" operator="greaterThan">
      <formula>$Y$20</formula>
    </cfRule>
  </conditionalFormatting>
  <conditionalFormatting sqref="Z21:AA21">
    <cfRule type="cellIs" dxfId="750" priority="14" operator="greaterThan">
      <formula>$Y$21</formula>
    </cfRule>
  </conditionalFormatting>
  <conditionalFormatting sqref="Z22:AA22">
    <cfRule type="cellIs" dxfId="749" priority="13" operator="greaterThan">
      <formula>$Y$22</formula>
    </cfRule>
  </conditionalFormatting>
  <conditionalFormatting sqref="Z23:AA23">
    <cfRule type="cellIs" dxfId="748" priority="12" operator="greaterThan">
      <formula>$Y$23</formula>
    </cfRule>
  </conditionalFormatting>
  <conditionalFormatting sqref="Z24:AA24">
    <cfRule type="cellIs" dxfId="747" priority="11" operator="greaterThan">
      <formula>$Y$24</formula>
    </cfRule>
  </conditionalFormatting>
  <conditionalFormatting sqref="Z25:AA25">
    <cfRule type="cellIs" dxfId="746" priority="10" operator="greaterThan">
      <formula>$Y$25</formula>
    </cfRule>
  </conditionalFormatting>
  <conditionalFormatting sqref="Z26:AA26">
    <cfRule type="cellIs" dxfId="745" priority="9" operator="greaterThan">
      <formula>$Y$26</formula>
    </cfRule>
  </conditionalFormatting>
  <conditionalFormatting sqref="Z27:AA27">
    <cfRule type="cellIs" dxfId="744" priority="8" operator="greaterThan">
      <formula>$Y$27</formula>
    </cfRule>
  </conditionalFormatting>
  <conditionalFormatting sqref="Z28:AA28">
    <cfRule type="cellIs" dxfId="743" priority="7" operator="greaterThan">
      <formula>$Y$28</formula>
    </cfRule>
  </conditionalFormatting>
  <conditionalFormatting sqref="Z29:AA29">
    <cfRule type="cellIs" dxfId="742" priority="6" operator="greaterThan">
      <formula>$Y$29</formula>
    </cfRule>
  </conditionalFormatting>
  <conditionalFormatting sqref="Z30:AA30">
    <cfRule type="cellIs" dxfId="741" priority="5" operator="greaterThan">
      <formula>$Y$30</formula>
    </cfRule>
  </conditionalFormatting>
  <conditionalFormatting sqref="Z31:AA31">
    <cfRule type="cellIs" dxfId="740" priority="4" operator="greaterThan">
      <formula>$Y$31</formula>
    </cfRule>
  </conditionalFormatting>
  <conditionalFormatting sqref="Z32:AA32">
    <cfRule type="cellIs" dxfId="739" priority="3" operator="greaterThan">
      <formula>$Y$32</formula>
    </cfRule>
  </conditionalFormatting>
  <conditionalFormatting sqref="Z33:AA33">
    <cfRule type="cellIs" dxfId="738" priority="2" operator="greaterThan">
      <formula>$Y$33</formula>
    </cfRule>
  </conditionalFormatting>
  <conditionalFormatting sqref="Z34:AA34">
    <cfRule type="expression" dxfId="737" priority="152" stopIfTrue="1">
      <formula>AND($Z$7:$AA$33=0)</formula>
    </cfRule>
    <cfRule type="cellIs" dxfId="736" priority="153" stopIfTrue="1" operator="greaterThan">
      <formula>$Y$34</formula>
    </cfRule>
  </conditionalFormatting>
  <conditionalFormatting sqref="Z35:AA35">
    <cfRule type="cellIs" dxfId="735" priority="139" stopIfTrue="1" operator="greaterThan">
      <formula>$Y$35</formula>
    </cfRule>
    <cfRule type="expression" dxfId="734" priority="138" stopIfTrue="1">
      <formula>AND($E$7:$F$33=0,$K$7:$L$33=0,$P$7:$Q$33=0,$U$7:$V$33=0,$Z$7:$AA$33=0)</formula>
    </cfRule>
  </conditionalFormatting>
  <dataValidations count="1">
    <dataValidation type="custom" allowBlank="1" showInputMessage="1" sqref="B3:D3" xr:uid="{00000000-0002-0000-03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A40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64</v>
      </c>
      <c r="C4" s="16"/>
      <c r="F4" s="84"/>
      <c r="G4" s="84"/>
    </row>
    <row r="5" spans="1:27" ht="21" customHeight="1">
      <c r="A5" s="2"/>
      <c r="B5" s="171" t="s">
        <v>0</v>
      </c>
      <c r="C5" s="172"/>
      <c r="D5" s="172"/>
      <c r="E5" s="173"/>
      <c r="F5" s="78" t="str">
        <f>+IF(COUNTIF(E7:F11,"&gt;0")+COUNTIF(E13,"&gt;0"),COUNTIF(E7:F11,"&gt;0")+COUNTIF(E13,"&gt;0"),"")</f>
        <v/>
      </c>
      <c r="G5" s="77"/>
      <c r="H5" s="171" t="s">
        <v>23</v>
      </c>
      <c r="I5" s="172"/>
      <c r="J5" s="172"/>
      <c r="K5" s="173"/>
      <c r="L5" s="86" t="str">
        <f>+IF(COUNTIF(K7:L11,"&gt;0")+COUNTIF(K13,"&gt;0"),COUNTIF(K7:L11,"&gt;0")+COUNTIF(K13,"&gt;0"),"")</f>
        <v/>
      </c>
      <c r="M5" s="171" t="s">
        <v>24</v>
      </c>
      <c r="N5" s="172"/>
      <c r="O5" s="172"/>
      <c r="P5" s="173"/>
      <c r="Q5" s="86" t="str">
        <f>+IF(COUNTIF(P7:Q11,"&gt;0")+COUNTIF(P13,"&gt;0"),COUNTIF(P7:Q11,"&gt;0")+COUNTIF(P13,"&gt;0"),"")</f>
        <v/>
      </c>
      <c r="R5" s="171" t="s">
        <v>25</v>
      </c>
      <c r="S5" s="172"/>
      <c r="T5" s="172"/>
      <c r="U5" s="173"/>
      <c r="V5" s="86" t="str">
        <f>+IF(COUNTIF(U7:V11,"&gt;0")+COUNTIF(U13,"&gt;0"),COUNTIF(U7:V11,"&gt;0")+COUNTIF(U13,"&gt;0"),"")</f>
        <v/>
      </c>
      <c r="W5" s="171" t="s">
        <v>3</v>
      </c>
      <c r="X5" s="172"/>
      <c r="Y5" s="172"/>
      <c r="Z5" s="173"/>
      <c r="AA5" s="86" t="str">
        <f>+IF(COUNTIF(Z7:AA11,"&gt;0")+COUNTIF(Z13,"&gt;0"),COUNTIF(Z7:AA11,"&gt;0")+COUNTIF(Z13,"&gt;0"),"")</f>
        <v/>
      </c>
    </row>
    <row r="6" spans="1:27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2" t="s">
        <v>183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190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7" ht="18" customHeight="1">
      <c r="A7" s="2"/>
      <c r="B7" s="124" t="s">
        <v>67</v>
      </c>
      <c r="C7" s="125" t="s">
        <v>392</v>
      </c>
      <c r="D7" s="13">
        <v>2920</v>
      </c>
      <c r="E7" s="168"/>
      <c r="F7" s="169"/>
      <c r="G7" s="152" t="str">
        <f ca="1">+IF(SUMIF(H7:AA7,"（宮）",K7:AA7),SUMIF(H7:AA7,"（宮）",K7:AA7),"")</f>
        <v/>
      </c>
      <c r="H7" s="7" t="s">
        <v>42</v>
      </c>
      <c r="I7" s="110" t="s">
        <v>394</v>
      </c>
      <c r="J7" s="20">
        <v>185</v>
      </c>
      <c r="K7" s="168"/>
      <c r="L7" s="169"/>
      <c r="M7" s="7" t="s">
        <v>42</v>
      </c>
      <c r="N7" s="110" t="s">
        <v>395</v>
      </c>
      <c r="O7" s="20">
        <v>70</v>
      </c>
      <c r="P7" s="168"/>
      <c r="Q7" s="169"/>
      <c r="R7" s="7" t="s">
        <v>42</v>
      </c>
      <c r="S7" s="110" t="s">
        <v>396</v>
      </c>
      <c r="T7" s="20">
        <v>86</v>
      </c>
      <c r="U7" s="168"/>
      <c r="V7" s="169"/>
      <c r="W7" s="7" t="s">
        <v>42</v>
      </c>
      <c r="X7" s="110" t="s">
        <v>397</v>
      </c>
      <c r="Y7" s="20">
        <v>75</v>
      </c>
      <c r="Z7" s="168"/>
      <c r="AA7" s="169"/>
    </row>
    <row r="8" spans="1:27" ht="18" customHeight="1">
      <c r="A8" s="2"/>
      <c r="B8" s="12" t="s">
        <v>68</v>
      </c>
      <c r="C8" s="111" t="s">
        <v>398</v>
      </c>
      <c r="D8" s="9">
        <v>1450</v>
      </c>
      <c r="E8" s="162"/>
      <c r="F8" s="163"/>
      <c r="G8" s="151" t="str">
        <f t="shared" ref="G8:G13" ca="1" si="0">+IF(SUMIF(H8:AA8,"（宮）",K8:AA8),SUMIF(H8:AA8,"（宮）",K8:AA8),"")</f>
        <v/>
      </c>
      <c r="H8" s="7" t="s">
        <v>42</v>
      </c>
      <c r="I8" s="111" t="s">
        <v>449</v>
      </c>
      <c r="J8" s="9">
        <v>100</v>
      </c>
      <c r="K8" s="162"/>
      <c r="L8" s="163"/>
      <c r="M8" s="7" t="s">
        <v>42</v>
      </c>
      <c r="N8" s="111" t="s">
        <v>454</v>
      </c>
      <c r="O8" s="9">
        <v>26</v>
      </c>
      <c r="P8" s="162"/>
      <c r="Q8" s="163"/>
      <c r="R8" s="7" t="s">
        <v>42</v>
      </c>
      <c r="S8" s="111" t="s">
        <v>459</v>
      </c>
      <c r="T8" s="9">
        <v>66</v>
      </c>
      <c r="U8" s="162"/>
      <c r="V8" s="163"/>
      <c r="W8" s="7" t="s">
        <v>42</v>
      </c>
      <c r="X8" s="111" t="s">
        <v>464</v>
      </c>
      <c r="Y8" s="8">
        <v>15</v>
      </c>
      <c r="Z8" s="162"/>
      <c r="AA8" s="163"/>
    </row>
    <row r="9" spans="1:27" ht="18" customHeight="1">
      <c r="A9" s="2"/>
      <c r="B9" s="12" t="s">
        <v>65</v>
      </c>
      <c r="C9" s="111" t="s">
        <v>399</v>
      </c>
      <c r="D9" s="9">
        <v>1550</v>
      </c>
      <c r="E9" s="162"/>
      <c r="F9" s="163"/>
      <c r="G9" s="151" t="str">
        <f t="shared" ca="1" si="0"/>
        <v/>
      </c>
      <c r="H9" s="7" t="s">
        <v>42</v>
      </c>
      <c r="I9" s="111" t="s">
        <v>450</v>
      </c>
      <c r="J9" s="9">
        <v>105</v>
      </c>
      <c r="K9" s="162"/>
      <c r="L9" s="163"/>
      <c r="M9" s="7" t="s">
        <v>42</v>
      </c>
      <c r="N9" s="111" t="s">
        <v>455</v>
      </c>
      <c r="O9" s="9">
        <v>34</v>
      </c>
      <c r="P9" s="162"/>
      <c r="Q9" s="163"/>
      <c r="R9" s="7" t="s">
        <v>42</v>
      </c>
      <c r="S9" s="111" t="s">
        <v>460</v>
      </c>
      <c r="T9" s="9">
        <v>59</v>
      </c>
      <c r="U9" s="162"/>
      <c r="V9" s="163"/>
      <c r="W9" s="7" t="s">
        <v>42</v>
      </c>
      <c r="X9" s="111" t="s">
        <v>465</v>
      </c>
      <c r="Y9" s="8">
        <v>50</v>
      </c>
      <c r="Z9" s="162"/>
      <c r="AA9" s="163"/>
    </row>
    <row r="10" spans="1:27" ht="18" customHeight="1">
      <c r="A10" s="2"/>
      <c r="B10" s="12" t="s">
        <v>66</v>
      </c>
      <c r="C10" s="111" t="s">
        <v>400</v>
      </c>
      <c r="D10" s="9">
        <v>1710</v>
      </c>
      <c r="E10" s="162"/>
      <c r="F10" s="163"/>
      <c r="G10" s="151" t="str">
        <f t="shared" ca="1" si="0"/>
        <v/>
      </c>
      <c r="H10" s="7" t="s">
        <v>42</v>
      </c>
      <c r="I10" s="111" t="s">
        <v>451</v>
      </c>
      <c r="J10" s="9">
        <v>65</v>
      </c>
      <c r="K10" s="162"/>
      <c r="L10" s="163"/>
      <c r="M10" s="7" t="s">
        <v>42</v>
      </c>
      <c r="N10" s="111" t="s">
        <v>456</v>
      </c>
      <c r="O10" s="9">
        <v>21</v>
      </c>
      <c r="P10" s="162"/>
      <c r="Q10" s="163"/>
      <c r="R10" s="7" t="s">
        <v>42</v>
      </c>
      <c r="S10" s="111" t="s">
        <v>461</v>
      </c>
      <c r="T10" s="9">
        <v>40</v>
      </c>
      <c r="U10" s="162"/>
      <c r="V10" s="163"/>
      <c r="W10" s="7" t="s">
        <v>42</v>
      </c>
      <c r="X10" s="111" t="s">
        <v>466</v>
      </c>
      <c r="Y10" s="8">
        <v>15</v>
      </c>
      <c r="Z10" s="162"/>
      <c r="AA10" s="163"/>
    </row>
    <row r="11" spans="1:27" ht="18" customHeight="1">
      <c r="A11" s="2"/>
      <c r="B11" s="29" t="s">
        <v>69</v>
      </c>
      <c r="C11" s="112" t="s">
        <v>401</v>
      </c>
      <c r="D11" s="9">
        <v>1550</v>
      </c>
      <c r="E11" s="162"/>
      <c r="F11" s="163"/>
      <c r="G11" s="151" t="str">
        <f t="shared" ca="1" si="0"/>
        <v/>
      </c>
      <c r="H11" s="7" t="s">
        <v>42</v>
      </c>
      <c r="I11" s="111" t="s">
        <v>452</v>
      </c>
      <c r="J11" s="9">
        <v>67</v>
      </c>
      <c r="K11" s="162"/>
      <c r="L11" s="163"/>
      <c r="M11" s="7" t="s">
        <v>42</v>
      </c>
      <c r="N11" s="111" t="s">
        <v>457</v>
      </c>
      <c r="O11" s="9">
        <v>10</v>
      </c>
      <c r="P11" s="162"/>
      <c r="Q11" s="163"/>
      <c r="R11" s="7" t="s">
        <v>42</v>
      </c>
      <c r="S11" s="111" t="s">
        <v>462</v>
      </c>
      <c r="T11" s="9">
        <v>24</v>
      </c>
      <c r="U11" s="162"/>
      <c r="V11" s="163"/>
      <c r="W11" s="7" t="s">
        <v>42</v>
      </c>
      <c r="X11" s="111" t="s">
        <v>467</v>
      </c>
      <c r="Y11" s="8">
        <v>15</v>
      </c>
      <c r="Z11" s="162"/>
      <c r="AA11" s="163"/>
    </row>
    <row r="12" spans="1:27" ht="18" customHeight="1">
      <c r="A12" s="2"/>
      <c r="B12" s="132" t="s">
        <v>181</v>
      </c>
      <c r="C12" s="133"/>
      <c r="D12" s="9"/>
      <c r="E12" s="153"/>
      <c r="F12" s="154"/>
      <c r="G12" s="151" t="str">
        <f t="shared" ca="1" si="0"/>
        <v/>
      </c>
      <c r="H12" s="7"/>
      <c r="I12" s="111"/>
      <c r="J12" s="9"/>
      <c r="K12" s="162"/>
      <c r="L12" s="163"/>
      <c r="M12" s="7"/>
      <c r="N12" s="111"/>
      <c r="O12" s="9"/>
      <c r="P12" s="162"/>
      <c r="Q12" s="163"/>
      <c r="R12" s="7"/>
      <c r="S12" s="111"/>
      <c r="T12" s="9"/>
      <c r="U12" s="162"/>
      <c r="V12" s="163"/>
      <c r="W12" s="7"/>
      <c r="X12" s="111"/>
      <c r="Y12" s="8"/>
      <c r="Z12" s="162"/>
      <c r="AA12" s="163"/>
    </row>
    <row r="13" spans="1:27" ht="18" customHeight="1">
      <c r="A13" s="2"/>
      <c r="B13" s="12" t="s">
        <v>180</v>
      </c>
      <c r="C13" s="111" t="s">
        <v>402</v>
      </c>
      <c r="D13" s="9">
        <v>200</v>
      </c>
      <c r="E13" s="162"/>
      <c r="F13" s="163"/>
      <c r="G13" s="151" t="str">
        <f t="shared" ca="1" si="0"/>
        <v/>
      </c>
      <c r="H13" s="7" t="s">
        <v>155</v>
      </c>
      <c r="I13" s="111" t="s">
        <v>453</v>
      </c>
      <c r="J13" s="9">
        <v>11</v>
      </c>
      <c r="K13" s="162"/>
      <c r="L13" s="163"/>
      <c r="M13" s="12" t="s">
        <v>155</v>
      </c>
      <c r="N13" s="111" t="s">
        <v>458</v>
      </c>
      <c r="O13" s="9">
        <v>1</v>
      </c>
      <c r="P13" s="162"/>
      <c r="Q13" s="163"/>
      <c r="R13" s="12" t="s">
        <v>155</v>
      </c>
      <c r="S13" s="111" t="s">
        <v>463</v>
      </c>
      <c r="T13" s="9">
        <v>1</v>
      </c>
      <c r="U13" s="162"/>
      <c r="V13" s="163"/>
      <c r="W13" s="7" t="s">
        <v>155</v>
      </c>
      <c r="X13" s="111" t="s">
        <v>468</v>
      </c>
      <c r="Y13" s="8">
        <v>5</v>
      </c>
      <c r="Z13" s="162"/>
      <c r="AA13" s="163"/>
    </row>
    <row r="14" spans="1:27" ht="18" customHeight="1">
      <c r="A14" s="2"/>
      <c r="B14" s="12"/>
      <c r="C14" s="111"/>
      <c r="D14" s="9"/>
      <c r="E14" s="162"/>
      <c r="F14" s="163"/>
      <c r="G14" s="94"/>
      <c r="H14" s="12"/>
      <c r="I14" s="111"/>
      <c r="J14" s="9"/>
      <c r="K14" s="162"/>
      <c r="L14" s="163"/>
      <c r="M14" s="12"/>
      <c r="N14" s="111"/>
      <c r="O14" s="9"/>
      <c r="P14" s="162"/>
      <c r="Q14" s="163"/>
      <c r="R14" s="12"/>
      <c r="S14" s="111"/>
      <c r="T14" s="9"/>
      <c r="U14" s="162"/>
      <c r="V14" s="163"/>
      <c r="W14" s="12"/>
      <c r="X14" s="111"/>
      <c r="Y14" s="8"/>
      <c r="Z14" s="162"/>
      <c r="AA14" s="163"/>
    </row>
    <row r="15" spans="1:27" ht="18" customHeight="1">
      <c r="A15" s="2"/>
      <c r="B15" s="12"/>
      <c r="C15" s="111"/>
      <c r="D15" s="9"/>
      <c r="E15" s="162"/>
      <c r="F15" s="163"/>
      <c r="G15" s="94"/>
      <c r="H15" s="12"/>
      <c r="I15" s="111"/>
      <c r="J15" s="9"/>
      <c r="K15" s="162"/>
      <c r="L15" s="163"/>
      <c r="M15" s="7"/>
      <c r="N15" s="111"/>
      <c r="O15" s="9"/>
      <c r="P15" s="162"/>
      <c r="Q15" s="163"/>
      <c r="R15" s="12"/>
      <c r="S15" s="111"/>
      <c r="T15" s="9"/>
      <c r="U15" s="162"/>
      <c r="V15" s="163"/>
      <c r="W15" s="7"/>
      <c r="X15" s="111"/>
      <c r="Y15" s="8"/>
      <c r="Z15" s="162"/>
      <c r="AA15" s="163"/>
    </row>
    <row r="16" spans="1:27" ht="18" customHeight="1">
      <c r="A16" s="2"/>
      <c r="B16" s="12"/>
      <c r="C16" s="111"/>
      <c r="D16" s="9"/>
      <c r="E16" s="162"/>
      <c r="F16" s="163"/>
      <c r="G16" s="94"/>
      <c r="H16" s="12"/>
      <c r="I16" s="111"/>
      <c r="J16" s="9"/>
      <c r="K16" s="162"/>
      <c r="L16" s="163"/>
      <c r="M16" s="12"/>
      <c r="N16" s="111"/>
      <c r="O16" s="9"/>
      <c r="P16" s="162"/>
      <c r="Q16" s="163"/>
      <c r="R16" s="12"/>
      <c r="S16" s="111"/>
      <c r="T16" s="9"/>
      <c r="U16" s="162"/>
      <c r="V16" s="163"/>
      <c r="W16" s="7"/>
      <c r="X16" s="111"/>
      <c r="Y16" s="8"/>
      <c r="Z16" s="162"/>
      <c r="AA16" s="163"/>
    </row>
    <row r="17" spans="1:27" ht="18" customHeight="1" thickBot="1">
      <c r="A17" s="2"/>
      <c r="B17" s="51"/>
      <c r="C17" s="128"/>
      <c r="D17" s="53"/>
      <c r="E17" s="162"/>
      <c r="F17" s="163"/>
      <c r="G17" s="155"/>
      <c r="H17" s="51"/>
      <c r="I17" s="128"/>
      <c r="J17" s="53"/>
      <c r="K17" s="162"/>
      <c r="L17" s="163"/>
      <c r="M17" s="51"/>
      <c r="N17" s="128"/>
      <c r="O17" s="53"/>
      <c r="P17" s="162"/>
      <c r="Q17" s="163"/>
      <c r="R17" s="51"/>
      <c r="S17" s="128"/>
      <c r="T17" s="53"/>
      <c r="U17" s="162"/>
      <c r="V17" s="163"/>
      <c r="W17" s="54"/>
      <c r="X17" s="128"/>
      <c r="Y17" s="55"/>
      <c r="Z17" s="162"/>
      <c r="AA17" s="163"/>
    </row>
    <row r="18" spans="1:27" ht="18" customHeight="1" thickTop="1">
      <c r="A18" s="3"/>
      <c r="B18" s="45" t="s">
        <v>18</v>
      </c>
      <c r="C18" s="123"/>
      <c r="D18" s="65">
        <f>SUM(D7:D17)</f>
        <v>9380</v>
      </c>
      <c r="E18" s="192" t="str">
        <f>IF(SUM(E7:E17),SUM(E7:E17),"")</f>
        <v/>
      </c>
      <c r="F18" s="193" t="str">
        <f>IF(SUM(F7:F17),SUM(F7:F17),"")</f>
        <v/>
      </c>
      <c r="G18" s="96"/>
      <c r="H18" s="45" t="s">
        <v>18</v>
      </c>
      <c r="I18" s="123"/>
      <c r="J18" s="65">
        <f>SUM(J7:J17)</f>
        <v>533</v>
      </c>
      <c r="K18" s="192" t="str">
        <f>IF(SUM(K7:K17),SUM(K7:K17),"")</f>
        <v/>
      </c>
      <c r="L18" s="193" t="str">
        <f>IF(SUM(L7:L17),SUM(L7:L17),"")</f>
        <v/>
      </c>
      <c r="M18" s="45" t="s">
        <v>18</v>
      </c>
      <c r="N18" s="123"/>
      <c r="O18" s="65">
        <f>SUM(O7:O17)</f>
        <v>162</v>
      </c>
      <c r="P18" s="192" t="str">
        <f>IF(SUM(P7:P17),SUM(P7:P17),"")</f>
        <v/>
      </c>
      <c r="Q18" s="193" t="str">
        <f>IF(SUM(Q7:Q17),SUM(Q7:Q17),"")</f>
        <v/>
      </c>
      <c r="R18" s="45" t="s">
        <v>18</v>
      </c>
      <c r="S18" s="123"/>
      <c r="T18" s="65">
        <f>SUM(T7:T17)</f>
        <v>276</v>
      </c>
      <c r="U18" s="192" t="str">
        <f>IF(SUM(U7:U17),SUM(U7:U17),"")</f>
        <v/>
      </c>
      <c r="V18" s="193" t="str">
        <f>IF(SUM(V7:V17),SUM(V7:V17),"")</f>
        <v/>
      </c>
      <c r="W18" s="45" t="s">
        <v>18</v>
      </c>
      <c r="X18" s="123"/>
      <c r="Y18" s="37">
        <f>SUM(Y7:Y17)</f>
        <v>175</v>
      </c>
      <c r="Z18" s="192" t="str">
        <f>IF(SUM(Z7:Z17),SUM(Z7:Z17),"")</f>
        <v/>
      </c>
      <c r="AA18" s="193" t="str">
        <f>IF(SUM(AA7:AA17),SUM(AA7:AA17),"")</f>
        <v/>
      </c>
    </row>
    <row r="19" spans="1:27" ht="18" customHeight="1">
      <c r="A19" s="3"/>
      <c r="B19" s="45"/>
      <c r="C19" s="48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74"/>
      <c r="W19" s="10" t="s">
        <v>126</v>
      </c>
      <c r="X19" s="105"/>
      <c r="Y19" s="37">
        <f>SUM(D18,J18,O18,T18,Y18)</f>
        <v>10526</v>
      </c>
      <c r="Z19" s="164" t="str">
        <f>IF(AND(SUM(E18,K18,P18,U18,Z18)=0),"",SUM(E18,K18,P18,U18,Z18))</f>
        <v/>
      </c>
      <c r="AA19" s="165"/>
    </row>
    <row r="20" spans="1:27" ht="15" customHeight="1">
      <c r="A20" s="3"/>
      <c r="B20" s="67"/>
      <c r="C20" s="67"/>
      <c r="D20" s="68"/>
      <c r="F20" s="67"/>
      <c r="G20" s="67"/>
      <c r="H20" s="68"/>
      <c r="I20" s="68"/>
      <c r="L20" s="68"/>
      <c r="O20" s="67"/>
      <c r="P20" s="68"/>
    </row>
    <row r="21" spans="1:27" ht="18" customHeight="1">
      <c r="A21" s="3"/>
      <c r="B21" s="201" t="s">
        <v>99</v>
      </c>
      <c r="C21" s="201"/>
      <c r="D21" s="201"/>
      <c r="H21" s="68"/>
      <c r="I21" s="68"/>
      <c r="L21" s="68"/>
      <c r="O21" s="67"/>
      <c r="P21" s="68"/>
    </row>
    <row r="22" spans="1:27" ht="18" customHeight="1">
      <c r="A22" s="3"/>
      <c r="B22" s="201"/>
      <c r="C22" s="201"/>
      <c r="D22" s="201"/>
      <c r="F22" s="67"/>
      <c r="G22" s="67"/>
      <c r="H22" s="68"/>
      <c r="I22" s="68"/>
      <c r="K22" s="67"/>
      <c r="L22" s="68"/>
      <c r="O22" s="67"/>
      <c r="P22" s="68"/>
    </row>
    <row r="23" spans="1:27" ht="21" customHeight="1">
      <c r="A23" s="2"/>
      <c r="B23" s="171" t="s">
        <v>0</v>
      </c>
      <c r="C23" s="172"/>
      <c r="D23" s="172"/>
      <c r="E23" s="173"/>
      <c r="F23" s="86" t="str">
        <f>+IF(COUNTIF(E25:F26,"&gt;0"),COUNTIF(E25:F26,"&gt;0"),"")</f>
        <v/>
      </c>
      <c r="G23" s="93"/>
      <c r="H23" s="171" t="s">
        <v>23</v>
      </c>
      <c r="I23" s="172"/>
      <c r="J23" s="172"/>
      <c r="K23" s="173"/>
      <c r="L23" s="86" t="str">
        <f>+IF(COUNTIF(K25:L26,"&gt;0"),COUNTIF(K25:L26,"&gt;0"),"")</f>
        <v/>
      </c>
      <c r="M23" s="171" t="s">
        <v>24</v>
      </c>
      <c r="N23" s="172"/>
      <c r="O23" s="172"/>
      <c r="P23" s="173"/>
      <c r="Q23" s="86" t="str">
        <f>+IF(COUNTIF(P25:Q26,"&gt;0"),COUNTIF(P25:Q26,"&gt;0"),"")</f>
        <v/>
      </c>
      <c r="R23" s="171" t="s">
        <v>25</v>
      </c>
      <c r="S23" s="172"/>
      <c r="T23" s="172"/>
      <c r="U23" s="173"/>
      <c r="V23" s="86" t="str">
        <f>+IF(COUNTIF(U25:V26,"&gt;0"),COUNTIF(U25:V26,"&gt;0"),"")</f>
        <v/>
      </c>
      <c r="W23" s="171" t="s">
        <v>3</v>
      </c>
      <c r="X23" s="172"/>
      <c r="Y23" s="172"/>
      <c r="Z23" s="173"/>
      <c r="AA23" s="86" t="str">
        <f>+IF(COUNTIF(Z25:AA26,"&gt;0"),COUNTIF(Z25:AA26,"&gt;0"),"")</f>
        <v/>
      </c>
    </row>
    <row r="24" spans="1:27" ht="18" customHeight="1">
      <c r="A24" s="2"/>
      <c r="B24" s="17" t="s">
        <v>124</v>
      </c>
      <c r="C24" s="104" t="s">
        <v>190</v>
      </c>
      <c r="D24" s="18" t="s">
        <v>1</v>
      </c>
      <c r="E24" s="174" t="s">
        <v>2</v>
      </c>
      <c r="F24" s="173"/>
      <c r="G24" s="92" t="s">
        <v>183</v>
      </c>
      <c r="H24" s="17" t="s">
        <v>124</v>
      </c>
      <c r="I24" s="104" t="s">
        <v>190</v>
      </c>
      <c r="J24" s="18" t="s">
        <v>1</v>
      </c>
      <c r="K24" s="174" t="s">
        <v>2</v>
      </c>
      <c r="L24" s="173"/>
      <c r="M24" s="17" t="s">
        <v>124</v>
      </c>
      <c r="N24" s="104" t="s">
        <v>190</v>
      </c>
      <c r="O24" s="18" t="s">
        <v>1</v>
      </c>
      <c r="P24" s="174" t="s">
        <v>2</v>
      </c>
      <c r="Q24" s="173"/>
      <c r="R24" s="17" t="s">
        <v>124</v>
      </c>
      <c r="S24" s="104" t="s">
        <v>190</v>
      </c>
      <c r="T24" s="18" t="s">
        <v>1</v>
      </c>
      <c r="U24" s="174" t="s">
        <v>2</v>
      </c>
      <c r="V24" s="173"/>
      <c r="W24" s="17" t="s">
        <v>124</v>
      </c>
      <c r="X24" s="104" t="s">
        <v>190</v>
      </c>
      <c r="Y24" s="18" t="s">
        <v>1</v>
      </c>
      <c r="Z24" s="174" t="s">
        <v>2</v>
      </c>
      <c r="AA24" s="173"/>
    </row>
    <row r="25" spans="1:27" ht="18" customHeight="1">
      <c r="A25" s="2"/>
      <c r="B25" s="19" t="s">
        <v>83</v>
      </c>
      <c r="C25" s="125" t="s">
        <v>403</v>
      </c>
      <c r="D25" s="13">
        <v>1320</v>
      </c>
      <c r="E25" s="197"/>
      <c r="F25" s="198"/>
      <c r="G25" s="158" t="str">
        <f ca="1">+IF(SUMIF(H25:AA25,"（宮）",K25:AA25),SUMIF(H25:AA25,"（宮）",K25:AA25),"")</f>
        <v/>
      </c>
      <c r="H25" s="80" t="s">
        <v>155</v>
      </c>
      <c r="I25" s="110" t="s">
        <v>405</v>
      </c>
      <c r="J25" s="20">
        <v>70</v>
      </c>
      <c r="K25" s="162"/>
      <c r="L25" s="163"/>
      <c r="M25" s="7" t="s">
        <v>42</v>
      </c>
      <c r="N25" s="110" t="s">
        <v>407</v>
      </c>
      <c r="O25" s="20">
        <v>9</v>
      </c>
      <c r="P25" s="162"/>
      <c r="Q25" s="163"/>
      <c r="R25" s="7" t="s">
        <v>42</v>
      </c>
      <c r="S25" s="110" t="s">
        <v>409</v>
      </c>
      <c r="T25" s="20">
        <v>76</v>
      </c>
      <c r="U25" s="162"/>
      <c r="V25" s="163"/>
      <c r="W25" s="7" t="s">
        <v>42</v>
      </c>
      <c r="X25" s="110" t="s">
        <v>411</v>
      </c>
      <c r="Y25" s="20">
        <v>30</v>
      </c>
      <c r="Z25" s="162"/>
      <c r="AA25" s="163"/>
    </row>
    <row r="26" spans="1:27" ht="18" customHeight="1">
      <c r="A26" s="2"/>
      <c r="B26" s="5" t="s">
        <v>84</v>
      </c>
      <c r="C26" s="111" t="s">
        <v>404</v>
      </c>
      <c r="D26" s="9">
        <v>1620</v>
      </c>
      <c r="E26" s="199"/>
      <c r="F26" s="200"/>
      <c r="G26" s="151" t="str">
        <f ca="1">+IF(SUMIF(H26:AA26,"（宮）",K26:AA26),SUMIF(H26:AA26,"（宮）",K26:AA26),"")</f>
        <v/>
      </c>
      <c r="H26" s="7" t="s">
        <v>42</v>
      </c>
      <c r="I26" s="111" t="s">
        <v>406</v>
      </c>
      <c r="J26" s="9">
        <v>49</v>
      </c>
      <c r="K26" s="162"/>
      <c r="L26" s="163"/>
      <c r="M26" s="7" t="s">
        <v>42</v>
      </c>
      <c r="N26" s="111" t="s">
        <v>408</v>
      </c>
      <c r="O26" s="9">
        <v>26</v>
      </c>
      <c r="P26" s="162"/>
      <c r="Q26" s="163"/>
      <c r="R26" s="7" t="s">
        <v>42</v>
      </c>
      <c r="S26" s="111" t="s">
        <v>410</v>
      </c>
      <c r="T26" s="9">
        <v>73</v>
      </c>
      <c r="U26" s="162"/>
      <c r="V26" s="163"/>
      <c r="W26" s="7" t="s">
        <v>42</v>
      </c>
      <c r="X26" s="111" t="s">
        <v>412</v>
      </c>
      <c r="Y26" s="8">
        <v>20</v>
      </c>
      <c r="Z26" s="162"/>
      <c r="AA26" s="163"/>
    </row>
    <row r="27" spans="1:27" ht="18" customHeight="1">
      <c r="A27" s="2"/>
      <c r="B27" s="5"/>
      <c r="C27" s="111"/>
      <c r="D27" s="9"/>
      <c r="E27" s="162"/>
      <c r="F27" s="163"/>
      <c r="G27" s="94"/>
      <c r="H27" s="7"/>
      <c r="I27" s="111"/>
      <c r="J27" s="9"/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5"/>
      <c r="C28" s="111"/>
      <c r="D28" s="9"/>
      <c r="E28" s="162"/>
      <c r="F28" s="163"/>
      <c r="G28" s="94"/>
      <c r="H28" s="12"/>
      <c r="I28" s="111"/>
      <c r="J28" s="9"/>
      <c r="K28" s="162"/>
      <c r="L28" s="163"/>
      <c r="M28" s="12"/>
      <c r="N28" s="111"/>
      <c r="O28" s="9"/>
      <c r="P28" s="162"/>
      <c r="Q28" s="163"/>
      <c r="R28" s="12"/>
      <c r="S28" s="111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5"/>
      <c r="C29" s="111"/>
      <c r="D29" s="9"/>
      <c r="E29" s="162"/>
      <c r="F29" s="163"/>
      <c r="G29" s="94"/>
      <c r="H29" s="12"/>
      <c r="I29" s="111"/>
      <c r="J29" s="21"/>
      <c r="K29" s="162"/>
      <c r="L29" s="163"/>
      <c r="M29" s="12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5"/>
      <c r="C30" s="111"/>
      <c r="D30" s="9"/>
      <c r="E30" s="162"/>
      <c r="F30" s="163"/>
      <c r="G30" s="94"/>
      <c r="H30" s="12"/>
      <c r="I30" s="111"/>
      <c r="J30" s="21"/>
      <c r="K30" s="162"/>
      <c r="L30" s="163"/>
      <c r="M30" s="7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1"/>
      <c r="D31" s="9"/>
      <c r="E31" s="162"/>
      <c r="F31" s="163"/>
      <c r="G31" s="94"/>
      <c r="H31" s="12"/>
      <c r="I31" s="111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5"/>
      <c r="C32" s="111"/>
      <c r="D32" s="9"/>
      <c r="E32" s="162"/>
      <c r="F32" s="163"/>
      <c r="G32" s="94"/>
      <c r="H32" s="12"/>
      <c r="I32" s="111"/>
      <c r="J32" s="21"/>
      <c r="K32" s="162"/>
      <c r="L32" s="163"/>
      <c r="M32" s="12"/>
      <c r="N32" s="111"/>
      <c r="O32" s="9"/>
      <c r="P32" s="162"/>
      <c r="Q32" s="163"/>
      <c r="R32" s="12"/>
      <c r="S32" s="111"/>
      <c r="T32" s="9"/>
      <c r="U32" s="162"/>
      <c r="V32" s="163"/>
      <c r="W32" s="12"/>
      <c r="X32" s="111"/>
      <c r="Y32" s="8"/>
      <c r="Z32" s="162"/>
      <c r="AA32" s="163"/>
    </row>
    <row r="33" spans="1:27" ht="18" customHeight="1" thickBot="1">
      <c r="A33" s="2"/>
      <c r="B33" s="56"/>
      <c r="C33" s="128"/>
      <c r="D33" s="50"/>
      <c r="E33" s="195"/>
      <c r="F33" s="196"/>
      <c r="G33" s="98"/>
      <c r="H33" s="51"/>
      <c r="I33" s="128"/>
      <c r="J33" s="52"/>
      <c r="K33" s="162"/>
      <c r="L33" s="163"/>
      <c r="M33" s="62"/>
      <c r="N33" s="136"/>
      <c r="O33" s="59"/>
      <c r="P33" s="162"/>
      <c r="Q33" s="163"/>
      <c r="R33" s="62"/>
      <c r="S33" s="136"/>
      <c r="T33" s="59"/>
      <c r="U33" s="162"/>
      <c r="V33" s="163"/>
      <c r="W33" s="51"/>
      <c r="X33" s="128"/>
      <c r="Y33" s="55"/>
      <c r="Z33" s="162"/>
      <c r="AA33" s="163"/>
    </row>
    <row r="34" spans="1:27" ht="18" customHeight="1" thickTop="1">
      <c r="A34" s="2"/>
      <c r="B34" s="10" t="s">
        <v>153</v>
      </c>
      <c r="C34" s="123" t="s">
        <v>192</v>
      </c>
      <c r="D34" s="37">
        <f>SUM(D25:D33)</f>
        <v>2940</v>
      </c>
      <c r="E34" s="164" t="str">
        <f>IF(SUM(E25:E33),SUM(E25:E33),"")</f>
        <v/>
      </c>
      <c r="F34" s="165" t="str">
        <f>IF(SUM(F23:F33),SUM(F23:F33),"")</f>
        <v/>
      </c>
      <c r="G34" s="96"/>
      <c r="H34" s="45" t="s">
        <v>153</v>
      </c>
      <c r="I34" s="123" t="s">
        <v>192</v>
      </c>
      <c r="J34" s="37">
        <f>SUM(J25:J33)</f>
        <v>119</v>
      </c>
      <c r="K34" s="192" t="str">
        <f>IF(SUM(K25:K33),SUM(K25:K33),"")</f>
        <v/>
      </c>
      <c r="L34" s="193" t="str">
        <f>IF(SUM(L23:L33),SUM(L23:L33),"")</f>
        <v/>
      </c>
      <c r="M34" s="135" t="s">
        <v>18</v>
      </c>
      <c r="N34" s="123" t="s">
        <v>192</v>
      </c>
      <c r="O34" s="65">
        <f>SUM(O25:O33)</f>
        <v>35</v>
      </c>
      <c r="P34" s="192" t="str">
        <f>IF(SUM(P25:P33),SUM(P25:P33),"")</f>
        <v/>
      </c>
      <c r="Q34" s="193" t="str">
        <f>IF(SUM(Q23:Q33),SUM(Q23:Q33),"")</f>
        <v/>
      </c>
      <c r="R34" s="135" t="s">
        <v>18</v>
      </c>
      <c r="S34" s="123" t="s">
        <v>192</v>
      </c>
      <c r="T34" s="65">
        <f>SUM(T25:T33)</f>
        <v>149</v>
      </c>
      <c r="U34" s="192" t="str">
        <f>IF(SUM(U25:U33),SUM(U25:U33),"")</f>
        <v/>
      </c>
      <c r="V34" s="193" t="str">
        <f>IF(SUM(V23:V33),SUM(V23:V33),"")</f>
        <v/>
      </c>
      <c r="W34" s="45" t="s">
        <v>153</v>
      </c>
      <c r="X34" s="123" t="s">
        <v>192</v>
      </c>
      <c r="Y34" s="37">
        <f>SUM(Y25:Y33)</f>
        <v>50</v>
      </c>
      <c r="Z34" s="192" t="str">
        <f>IF(SUM(Z25:Z33),SUM(Z25:Z33),"")</f>
        <v/>
      </c>
      <c r="AA34" s="193" t="str">
        <f>IF(SUM(AA23:AA33),SUM(AA23:AA33),"")</f>
        <v/>
      </c>
    </row>
    <row r="35" spans="1:27" ht="18" customHeight="1">
      <c r="A35" s="3"/>
      <c r="B35" s="66"/>
      <c r="C35" s="118"/>
      <c r="D35" s="23"/>
      <c r="E35" s="24"/>
      <c r="F35" s="25"/>
      <c r="G35" s="25"/>
      <c r="H35" s="23"/>
      <c r="I35" s="23"/>
      <c r="J35" s="24"/>
      <c r="K35" s="25"/>
      <c r="L35" s="23"/>
      <c r="M35" s="23"/>
      <c r="N35" s="23"/>
      <c r="O35" s="24"/>
      <c r="P35" s="25"/>
      <c r="Q35" s="23"/>
      <c r="R35" s="23"/>
      <c r="S35" s="23"/>
      <c r="T35" s="24"/>
      <c r="U35" s="25"/>
      <c r="V35" s="26"/>
      <c r="W35" s="11" t="s">
        <v>126</v>
      </c>
      <c r="X35" s="106"/>
      <c r="Y35" s="27">
        <f>D34+J34+O34+T34+Y34</f>
        <v>3293</v>
      </c>
      <c r="Z35" s="164" t="str">
        <f>IF(AND(SUM(E34,K34,P34,U34,Z34)=0),"",SUM(E34,K34,P34,U34,Z34))</f>
        <v/>
      </c>
      <c r="AA35" s="165"/>
    </row>
    <row r="36" spans="1:27" ht="18" customHeight="1">
      <c r="B36" s="4" t="s">
        <v>122</v>
      </c>
      <c r="C36" s="4"/>
    </row>
    <row r="37" spans="1:27" ht="18" customHeight="1">
      <c r="B37" s="4"/>
      <c r="C37" s="4"/>
    </row>
    <row r="38" spans="1:27" ht="18" hidden="1" customHeight="1">
      <c r="Z38" s="1" t="str">
        <f>IF(SUM(Z19,Z35),SUM(Z19,Z35),"")</f>
        <v/>
      </c>
    </row>
    <row r="39" spans="1:27" ht="18" customHeight="1"/>
    <row r="40" spans="1:27" ht="18" customHeight="1"/>
  </sheetData>
  <sheetProtection algorithmName="SHA-512" hashValue="I5SFFyOt+Yx3q4BH4ndp0na2fYrWdaB2xQ7J+Eg4WJLWTotRU5FkM8K6L3e23CJvbq6H1apvJvjwFZroTk8UPQ==" saltValue="S9Ljfpj7R1hE+1ZiNt8zdA==" spinCount="100000" sheet="1" objects="1" scenarios="1"/>
  <mergeCells count="144">
    <mergeCell ref="Z35:AA35"/>
    <mergeCell ref="B21:D22"/>
    <mergeCell ref="E34:F34"/>
    <mergeCell ref="K34:L34"/>
    <mergeCell ref="P34:Q34"/>
    <mergeCell ref="U34:V34"/>
    <mergeCell ref="Z34:AA34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E26:F26"/>
    <mergeCell ref="K26:L26"/>
    <mergeCell ref="P26:Q26"/>
    <mergeCell ref="U26:V26"/>
    <mergeCell ref="Z26:AA26"/>
    <mergeCell ref="E25:F25"/>
    <mergeCell ref="K25:L25"/>
    <mergeCell ref="P25:Q25"/>
    <mergeCell ref="U25:V25"/>
    <mergeCell ref="Z25:AA25"/>
    <mergeCell ref="E24:F24"/>
    <mergeCell ref="K24:L24"/>
    <mergeCell ref="P24:Q24"/>
    <mergeCell ref="U24:V24"/>
    <mergeCell ref="Z24:AA24"/>
    <mergeCell ref="Z19:AA19"/>
    <mergeCell ref="E18:F18"/>
    <mergeCell ref="K18:L18"/>
    <mergeCell ref="P18:Q18"/>
    <mergeCell ref="U18:V18"/>
    <mergeCell ref="Z18:AA18"/>
    <mergeCell ref="B23:E23"/>
    <mergeCell ref="H23:K23"/>
    <mergeCell ref="M23:P23"/>
    <mergeCell ref="R23:U23"/>
    <mergeCell ref="W23:Z23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E15:F15"/>
    <mergeCell ref="K15:L15"/>
    <mergeCell ref="P15:Q15"/>
    <mergeCell ref="U15:V15"/>
    <mergeCell ref="Z15:AA15"/>
    <mergeCell ref="E14:F14"/>
    <mergeCell ref="K14:L14"/>
    <mergeCell ref="P14:Q14"/>
    <mergeCell ref="U14:V14"/>
    <mergeCell ref="Z14:AA14"/>
    <mergeCell ref="E13:F13"/>
    <mergeCell ref="K13:L13"/>
    <mergeCell ref="P13:Q13"/>
    <mergeCell ref="U13:V13"/>
    <mergeCell ref="Z13:AA13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B5:E5"/>
    <mergeCell ref="H5:K5"/>
    <mergeCell ref="M5:P5"/>
    <mergeCell ref="R5:U5"/>
    <mergeCell ref="W5:Z5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</mergeCells>
  <phoneticPr fontId="2"/>
  <conditionalFormatting sqref="E7:F7">
    <cfRule type="cellIs" dxfId="733" priority="144" operator="greaterThan">
      <formula>$D$7</formula>
    </cfRule>
  </conditionalFormatting>
  <conditionalFormatting sqref="E8:F8">
    <cfRule type="cellIs" dxfId="732" priority="141" operator="greaterThan">
      <formula>$D$8</formula>
    </cfRule>
  </conditionalFormatting>
  <conditionalFormatting sqref="E9:F9">
    <cfRule type="cellIs" dxfId="731" priority="140" operator="greaterThan">
      <formula>$D$9</formula>
    </cfRule>
  </conditionalFormatting>
  <conditionalFormatting sqref="E10:F10">
    <cfRule type="cellIs" dxfId="730" priority="139" operator="greaterThan">
      <formula>$D$10</formula>
    </cfRule>
  </conditionalFormatting>
  <conditionalFormatting sqref="E11:F11">
    <cfRule type="cellIs" dxfId="729" priority="138" operator="greaterThan">
      <formula>$D$11</formula>
    </cfRule>
  </conditionalFormatting>
  <conditionalFormatting sqref="E12:F12">
    <cfRule type="cellIs" dxfId="728" priority="137" operator="greaterThan">
      <formula>$D$12</formula>
    </cfRule>
  </conditionalFormatting>
  <conditionalFormatting sqref="E13:F13">
    <cfRule type="cellIs" dxfId="727" priority="108" operator="greaterThan">
      <formula>$D$13</formula>
    </cfRule>
  </conditionalFormatting>
  <conditionalFormatting sqref="E25:F25">
    <cfRule type="cellIs" dxfId="726" priority="59" operator="greaterThan">
      <formula>$D$25</formula>
    </cfRule>
  </conditionalFormatting>
  <conditionalFormatting sqref="E26:F26">
    <cfRule type="cellIs" dxfId="725" priority="58" operator="greaterThan">
      <formula>$D$26</formula>
    </cfRule>
  </conditionalFormatting>
  <conditionalFormatting sqref="E18:G18">
    <cfRule type="cellIs" dxfId="724" priority="143" stopIfTrue="1" operator="greaterThan">
      <formula>$D$18</formula>
    </cfRule>
    <cfRule type="expression" dxfId="723" priority="142" stopIfTrue="1">
      <formula>AND($E$7:$F$17=0)</formula>
    </cfRule>
  </conditionalFormatting>
  <conditionalFormatting sqref="E27:G27">
    <cfRule type="cellIs" dxfId="722" priority="57" operator="greaterThan">
      <formula>$D$27</formula>
    </cfRule>
  </conditionalFormatting>
  <conditionalFormatting sqref="E28:G28">
    <cfRule type="cellIs" dxfId="721" priority="56" operator="greaterThan">
      <formula>$D$28</formula>
    </cfRule>
  </conditionalFormatting>
  <conditionalFormatting sqref="E29:G29">
    <cfRule type="cellIs" dxfId="720" priority="55" operator="greaterThan">
      <formula>$D$29</formula>
    </cfRule>
  </conditionalFormatting>
  <conditionalFormatting sqref="E30:G30">
    <cfRule type="cellIs" dxfId="719" priority="54" operator="greaterThan">
      <formula>$D$30</formula>
    </cfRule>
  </conditionalFormatting>
  <conditionalFormatting sqref="E31:G31">
    <cfRule type="cellIs" dxfId="718" priority="53" operator="greaterThan">
      <formula>$D$31</formula>
    </cfRule>
  </conditionalFormatting>
  <conditionalFormatting sqref="E32:G32">
    <cfRule type="cellIs" dxfId="717" priority="52" operator="greaterThan">
      <formula>$D$32</formula>
    </cfRule>
  </conditionalFormatting>
  <conditionalFormatting sqref="E33:G33">
    <cfRule type="cellIs" dxfId="716" priority="51" operator="greaterThan">
      <formula>$D$33</formula>
    </cfRule>
  </conditionalFormatting>
  <conditionalFormatting sqref="E34:G34">
    <cfRule type="expression" dxfId="715" priority="49" stopIfTrue="1">
      <formula>AND($E$25:$F$33=0)</formula>
    </cfRule>
    <cfRule type="cellIs" dxfId="714" priority="50" stopIfTrue="1" operator="greaterThan">
      <formula>$D$34</formula>
    </cfRule>
  </conditionalFormatting>
  <conditionalFormatting sqref="K7">
    <cfRule type="cellIs" dxfId="713" priority="136" operator="greaterThan">
      <formula>$J$7</formula>
    </cfRule>
  </conditionalFormatting>
  <conditionalFormatting sqref="K8">
    <cfRule type="cellIs" dxfId="712" priority="135" operator="greaterThan">
      <formula>$J$8</formula>
    </cfRule>
  </conditionalFormatting>
  <conditionalFormatting sqref="K9">
    <cfRule type="cellIs" dxfId="711" priority="134" operator="greaterThan">
      <formula>$J$9</formula>
    </cfRule>
  </conditionalFormatting>
  <conditionalFormatting sqref="K10">
    <cfRule type="cellIs" dxfId="710" priority="133" operator="greaterThan">
      <formula>$J$10</formula>
    </cfRule>
  </conditionalFormatting>
  <conditionalFormatting sqref="K11">
    <cfRule type="cellIs" dxfId="709" priority="132" operator="greaterThan">
      <formula>$J$11</formula>
    </cfRule>
  </conditionalFormatting>
  <conditionalFormatting sqref="K12">
    <cfRule type="cellIs" dxfId="708" priority="131" operator="greaterThan">
      <formula>$J$12</formula>
    </cfRule>
  </conditionalFormatting>
  <conditionalFormatting sqref="K13">
    <cfRule type="cellIs" dxfId="707" priority="103" operator="greaterThan">
      <formula>$J$13</formula>
    </cfRule>
  </conditionalFormatting>
  <conditionalFormatting sqref="K14">
    <cfRule type="cellIs" dxfId="706" priority="102" operator="greaterThan">
      <formula>$J$14</formula>
    </cfRule>
  </conditionalFormatting>
  <conditionalFormatting sqref="K15">
    <cfRule type="cellIs" dxfId="705" priority="101" operator="greaterThan">
      <formula>$J$15</formula>
    </cfRule>
  </conditionalFormatting>
  <conditionalFormatting sqref="K16">
    <cfRule type="cellIs" dxfId="704" priority="100" operator="greaterThan">
      <formula>$J$16</formula>
    </cfRule>
  </conditionalFormatting>
  <conditionalFormatting sqref="K17">
    <cfRule type="cellIs" dxfId="703" priority="99" operator="greaterThan">
      <formula>$J$17</formula>
    </cfRule>
  </conditionalFormatting>
  <conditionalFormatting sqref="K18:L18">
    <cfRule type="cellIs" dxfId="702" priority="120" stopIfTrue="1" operator="greaterThan">
      <formula>$J$18</formula>
    </cfRule>
    <cfRule type="expression" dxfId="701" priority="119" stopIfTrue="1">
      <formula>AND($K$7:$L$17=0)</formula>
    </cfRule>
  </conditionalFormatting>
  <conditionalFormatting sqref="K25:L25">
    <cfRule type="cellIs" dxfId="700" priority="46" operator="greaterThan">
      <formula>$J$25</formula>
    </cfRule>
  </conditionalFormatting>
  <conditionalFormatting sqref="K26:L26">
    <cfRule type="cellIs" dxfId="699" priority="45" operator="greaterThan">
      <formula>$J$26</formula>
    </cfRule>
  </conditionalFormatting>
  <conditionalFormatting sqref="K27:L27">
    <cfRule type="cellIs" dxfId="698" priority="44" operator="greaterThan">
      <formula>$J$27</formula>
    </cfRule>
  </conditionalFormatting>
  <conditionalFormatting sqref="K28:L28">
    <cfRule type="cellIs" dxfId="697" priority="43" operator="greaterThan">
      <formula>$J$28</formula>
    </cfRule>
  </conditionalFormatting>
  <conditionalFormatting sqref="K29:L29">
    <cfRule type="cellIs" dxfId="696" priority="42" operator="greaterThan">
      <formula>$J$29</formula>
    </cfRule>
  </conditionalFormatting>
  <conditionalFormatting sqref="K30:L30">
    <cfRule type="cellIs" dxfId="695" priority="41" operator="greaterThan">
      <formula>$J$30</formula>
    </cfRule>
  </conditionalFormatting>
  <conditionalFormatting sqref="K31:L31">
    <cfRule type="cellIs" dxfId="694" priority="40" operator="greaterThan">
      <formula>$J$31</formula>
    </cfRule>
  </conditionalFormatting>
  <conditionalFormatting sqref="K32:L32">
    <cfRule type="cellIs" dxfId="693" priority="39" operator="greaterThan">
      <formula>$J$32</formula>
    </cfRule>
  </conditionalFormatting>
  <conditionalFormatting sqref="K33:L33">
    <cfRule type="cellIs" dxfId="692" priority="38" operator="greaterThan">
      <formula>$J$33</formula>
    </cfRule>
  </conditionalFormatting>
  <conditionalFormatting sqref="K34:L34">
    <cfRule type="cellIs" dxfId="691" priority="48" stopIfTrue="1" operator="greaterThan">
      <formula>$J$34</formula>
    </cfRule>
    <cfRule type="expression" dxfId="690" priority="47" stopIfTrue="1">
      <formula>AND($K$25:$L$33=0)</formula>
    </cfRule>
  </conditionalFormatting>
  <conditionalFormatting sqref="P7">
    <cfRule type="cellIs" dxfId="689" priority="128" operator="greaterThan">
      <formula>$O$7</formula>
    </cfRule>
  </conditionalFormatting>
  <conditionalFormatting sqref="P8">
    <cfRule type="cellIs" dxfId="688" priority="127" operator="greaterThan">
      <formula>$O$8</formula>
    </cfRule>
  </conditionalFormatting>
  <conditionalFormatting sqref="P9">
    <cfRule type="cellIs" dxfId="687" priority="126" operator="greaterThan">
      <formula>$O$9</formula>
    </cfRule>
  </conditionalFormatting>
  <conditionalFormatting sqref="P10">
    <cfRule type="cellIs" dxfId="686" priority="125" operator="greaterThan">
      <formula>$O$10</formula>
    </cfRule>
  </conditionalFormatting>
  <conditionalFormatting sqref="P11">
    <cfRule type="cellIs" dxfId="685" priority="124" operator="greaterThan">
      <formula>$O$11</formula>
    </cfRule>
  </conditionalFormatting>
  <conditionalFormatting sqref="P12">
    <cfRule type="cellIs" dxfId="684" priority="98" operator="greaterThan">
      <formula>$O$12</formula>
    </cfRule>
  </conditionalFormatting>
  <conditionalFormatting sqref="P13">
    <cfRule type="cellIs" dxfId="683" priority="97" operator="greaterThan">
      <formula>$O$13</formula>
    </cfRule>
  </conditionalFormatting>
  <conditionalFormatting sqref="P14">
    <cfRule type="cellIs" dxfId="682" priority="96" operator="greaterThan">
      <formula>$O$14</formula>
    </cfRule>
  </conditionalFormatting>
  <conditionalFormatting sqref="P15">
    <cfRule type="cellIs" dxfId="681" priority="95" operator="greaterThan">
      <formula>$O$15</formula>
    </cfRule>
  </conditionalFormatting>
  <conditionalFormatting sqref="P16">
    <cfRule type="cellIs" dxfId="680" priority="94" operator="greaterThan">
      <formula>$O$16</formula>
    </cfRule>
  </conditionalFormatting>
  <conditionalFormatting sqref="P17">
    <cfRule type="cellIs" dxfId="679" priority="93" operator="greaterThan">
      <formula>$O$17</formula>
    </cfRule>
  </conditionalFormatting>
  <conditionalFormatting sqref="P18:Q18">
    <cfRule type="expression" dxfId="678" priority="116" stopIfTrue="1">
      <formula>AND($P$7:$Q$17=0)</formula>
    </cfRule>
    <cfRule type="cellIs" dxfId="677" priority="117" stopIfTrue="1" operator="greaterThan">
      <formula>$O$18</formula>
    </cfRule>
  </conditionalFormatting>
  <conditionalFormatting sqref="P25:Q25">
    <cfRule type="cellIs" dxfId="676" priority="35" operator="greaterThan">
      <formula>$O$25</formula>
    </cfRule>
  </conditionalFormatting>
  <conditionalFormatting sqref="P26:Q26">
    <cfRule type="cellIs" dxfId="675" priority="34" operator="greaterThan">
      <formula>$O$26</formula>
    </cfRule>
  </conditionalFormatting>
  <conditionalFormatting sqref="P27:Q27">
    <cfRule type="cellIs" dxfId="674" priority="33" operator="greaterThan">
      <formula>$O$27</formula>
    </cfRule>
  </conditionalFormatting>
  <conditionalFormatting sqref="P28:Q28">
    <cfRule type="cellIs" dxfId="673" priority="32" operator="greaterThan">
      <formula>$O$28</formula>
    </cfRule>
  </conditionalFormatting>
  <conditionalFormatting sqref="P29:Q29">
    <cfRule type="cellIs" dxfId="672" priority="31" operator="greaterThan">
      <formula>$O$29</formula>
    </cfRule>
  </conditionalFormatting>
  <conditionalFormatting sqref="P30:Q30">
    <cfRule type="cellIs" dxfId="671" priority="30" operator="greaterThan">
      <formula>$O$30</formula>
    </cfRule>
  </conditionalFormatting>
  <conditionalFormatting sqref="P31:Q31">
    <cfRule type="cellIs" dxfId="670" priority="29" operator="greaterThan">
      <formula>$O$31</formula>
    </cfRule>
  </conditionalFormatting>
  <conditionalFormatting sqref="P32:Q32">
    <cfRule type="cellIs" dxfId="669" priority="28" operator="greaterThan">
      <formula>$O$32</formula>
    </cfRule>
  </conditionalFormatting>
  <conditionalFormatting sqref="P33:Q33">
    <cfRule type="cellIs" dxfId="668" priority="27" operator="greaterThan">
      <formula>$O$33</formula>
    </cfRule>
  </conditionalFormatting>
  <conditionalFormatting sqref="P34:Q34">
    <cfRule type="cellIs" dxfId="667" priority="37" stopIfTrue="1" operator="greaterThan">
      <formula>$O$34</formula>
    </cfRule>
    <cfRule type="expression" dxfId="666" priority="36" stopIfTrue="1">
      <formula>AND($P$25:$Q$33=0)</formula>
    </cfRule>
  </conditionalFormatting>
  <conditionalFormatting sqref="U7">
    <cfRule type="cellIs" dxfId="665" priority="92" operator="greaterThan">
      <formula>$T$7</formula>
    </cfRule>
  </conditionalFormatting>
  <conditionalFormatting sqref="U8:V8">
    <cfRule type="cellIs" dxfId="664" priority="91" operator="greaterThan">
      <formula>$T$8</formula>
    </cfRule>
  </conditionalFormatting>
  <conditionalFormatting sqref="U9:V9">
    <cfRule type="cellIs" dxfId="663" priority="90" operator="greaterThan">
      <formula>$T$9</formula>
    </cfRule>
  </conditionalFormatting>
  <conditionalFormatting sqref="U10:V10">
    <cfRule type="cellIs" dxfId="662" priority="89" operator="greaterThan">
      <formula>$T$10</formula>
    </cfRule>
  </conditionalFormatting>
  <conditionalFormatting sqref="U11:V11">
    <cfRule type="cellIs" dxfId="661" priority="88" operator="greaterThan">
      <formula>$T$11</formula>
    </cfRule>
  </conditionalFormatting>
  <conditionalFormatting sqref="U12:V12">
    <cfRule type="cellIs" dxfId="660" priority="87" operator="greaterThan">
      <formula>$T$12</formula>
    </cfRule>
  </conditionalFormatting>
  <conditionalFormatting sqref="U13:V13">
    <cfRule type="cellIs" dxfId="659" priority="86" operator="greaterThan">
      <formula>$T$13</formula>
    </cfRule>
  </conditionalFormatting>
  <conditionalFormatting sqref="U14:V14">
    <cfRule type="cellIs" dxfId="658" priority="85" operator="greaterThan">
      <formula>$T$14</formula>
    </cfRule>
  </conditionalFormatting>
  <conditionalFormatting sqref="U15:V15">
    <cfRule type="cellIs" dxfId="657" priority="84" operator="greaterThan">
      <formula>$T$15</formula>
    </cfRule>
  </conditionalFormatting>
  <conditionalFormatting sqref="U16:V16">
    <cfRule type="cellIs" dxfId="656" priority="83" operator="greaterThan">
      <formula>$T$16</formula>
    </cfRule>
  </conditionalFormatting>
  <conditionalFormatting sqref="U17:V17">
    <cfRule type="cellIs" dxfId="655" priority="82" operator="greaterThan">
      <formula>$T$17</formula>
    </cfRule>
  </conditionalFormatting>
  <conditionalFormatting sqref="U18:V18">
    <cfRule type="expression" dxfId="654" priority="69" stopIfTrue="1">
      <formula>AND($U$7:$V$17=0)</formula>
    </cfRule>
    <cfRule type="cellIs" dxfId="653" priority="70" stopIfTrue="1" operator="greaterThan">
      <formula>$T$18</formula>
    </cfRule>
  </conditionalFormatting>
  <conditionalFormatting sqref="U25:V25">
    <cfRule type="cellIs" dxfId="652" priority="24" operator="greaterThan">
      <formula>$T$25</formula>
    </cfRule>
  </conditionalFormatting>
  <conditionalFormatting sqref="U26:V26">
    <cfRule type="cellIs" dxfId="651" priority="23" operator="greaterThan">
      <formula>$T$26</formula>
    </cfRule>
  </conditionalFormatting>
  <conditionalFormatting sqref="U27:V27">
    <cfRule type="cellIs" dxfId="650" priority="22" operator="greaterThan">
      <formula>$T$27</formula>
    </cfRule>
  </conditionalFormatting>
  <conditionalFormatting sqref="U28:V28">
    <cfRule type="cellIs" dxfId="649" priority="21" operator="greaterThan">
      <formula>$T$28</formula>
    </cfRule>
  </conditionalFormatting>
  <conditionalFormatting sqref="U29:V29">
    <cfRule type="cellIs" dxfId="648" priority="20" operator="greaterThan">
      <formula>$T$29</formula>
    </cfRule>
  </conditionalFormatting>
  <conditionalFormatting sqref="U30:V30">
    <cfRule type="cellIs" dxfId="647" priority="19" operator="greaterThan">
      <formula>$T$30</formula>
    </cfRule>
  </conditionalFormatting>
  <conditionalFormatting sqref="U31:V31">
    <cfRule type="cellIs" dxfId="646" priority="18" operator="greaterThan">
      <formula>$T$31</formula>
    </cfRule>
  </conditionalFormatting>
  <conditionalFormatting sqref="U32:V32">
    <cfRule type="cellIs" dxfId="645" priority="17" operator="greaterThan">
      <formula>$T$32</formula>
    </cfRule>
  </conditionalFormatting>
  <conditionalFormatting sqref="U33:V33">
    <cfRule type="cellIs" dxfId="644" priority="16" operator="greaterThan">
      <formula>$T$33</formula>
    </cfRule>
  </conditionalFormatting>
  <conditionalFormatting sqref="U34:V34">
    <cfRule type="cellIs" dxfId="643" priority="26" stopIfTrue="1" operator="greaterThan">
      <formula>$T$34</formula>
    </cfRule>
    <cfRule type="expression" dxfId="642" priority="25" stopIfTrue="1">
      <formula>AND($U$25:$V$33=0)</formula>
    </cfRule>
  </conditionalFormatting>
  <conditionalFormatting sqref="Z7">
    <cfRule type="cellIs" dxfId="641" priority="81" operator="greaterThan">
      <formula>$Y$7</formula>
    </cfRule>
  </conditionalFormatting>
  <conditionalFormatting sqref="Z8:AA8">
    <cfRule type="cellIs" dxfId="640" priority="76" operator="greaterThan">
      <formula>$Y$8</formula>
    </cfRule>
  </conditionalFormatting>
  <conditionalFormatting sqref="Z9:AA9">
    <cfRule type="cellIs" dxfId="639" priority="75" operator="greaterThan">
      <formula>$Y$9</formula>
    </cfRule>
  </conditionalFormatting>
  <conditionalFormatting sqref="Z10:AA10">
    <cfRule type="cellIs" dxfId="638" priority="74" operator="greaterThan">
      <formula>$Y$10</formula>
    </cfRule>
  </conditionalFormatting>
  <conditionalFormatting sqref="Z11:AA11">
    <cfRule type="cellIs" dxfId="637" priority="73" operator="greaterThan">
      <formula>$Y$11</formula>
    </cfRule>
  </conditionalFormatting>
  <conditionalFormatting sqref="Z12:AA12">
    <cfRule type="cellIs" dxfId="636" priority="72" operator="greaterThan">
      <formula>$Y$12</formula>
    </cfRule>
  </conditionalFormatting>
  <conditionalFormatting sqref="Z13:AA13">
    <cfRule type="cellIs" dxfId="635" priority="64" operator="greaterThan">
      <formula>$Y$13</formula>
    </cfRule>
  </conditionalFormatting>
  <conditionalFormatting sqref="Z14:AA14">
    <cfRule type="cellIs" dxfId="634" priority="63" operator="greaterThan">
      <formula>$Y$14</formula>
    </cfRule>
  </conditionalFormatting>
  <conditionalFormatting sqref="Z15:AA15">
    <cfRule type="cellIs" dxfId="633" priority="62" operator="greaterThan">
      <formula>$Y$15</formula>
    </cfRule>
  </conditionalFormatting>
  <conditionalFormatting sqref="Z16:AA16">
    <cfRule type="cellIs" dxfId="632" priority="61" operator="greaterThan">
      <formula>$Y$16</formula>
    </cfRule>
  </conditionalFormatting>
  <conditionalFormatting sqref="Z17:AA17">
    <cfRule type="cellIs" dxfId="631" priority="60" operator="greaterThan">
      <formula>$Y$17</formula>
    </cfRule>
  </conditionalFormatting>
  <conditionalFormatting sqref="Z18:AA18">
    <cfRule type="expression" dxfId="630" priority="67" stopIfTrue="1">
      <formula>AND($Z$7:$AA$17=0)</formula>
    </cfRule>
    <cfRule type="cellIs" dxfId="629" priority="68" stopIfTrue="1" operator="greaterThan">
      <formula>$Y$18</formula>
    </cfRule>
  </conditionalFormatting>
  <conditionalFormatting sqref="Z19:AA19">
    <cfRule type="expression" dxfId="628" priority="65" stopIfTrue="1">
      <formula>AND($E$7:$F$17=0,$K$7:$L$17=0,$P$7:$Q$17=0,$U$7:$V$17=0,$Z$7:$AA$17=0)</formula>
    </cfRule>
    <cfRule type="cellIs" dxfId="627" priority="66" stopIfTrue="1" operator="greaterThan">
      <formula>$Y$19</formula>
    </cfRule>
  </conditionalFormatting>
  <conditionalFormatting sqref="Z25:AA25">
    <cfRule type="cellIs" dxfId="626" priority="11" operator="greaterThan">
      <formula>$Y$25</formula>
    </cfRule>
  </conditionalFormatting>
  <conditionalFormatting sqref="Z26:AA26">
    <cfRule type="cellIs" dxfId="625" priority="10" operator="greaterThan">
      <formula>$Y$26</formula>
    </cfRule>
  </conditionalFormatting>
  <conditionalFormatting sqref="Z27:AA27">
    <cfRule type="cellIs" dxfId="624" priority="9" operator="greaterThan">
      <formula>$Y$27</formula>
    </cfRule>
  </conditionalFormatting>
  <conditionalFormatting sqref="Z28:AA28">
    <cfRule type="cellIs" dxfId="623" priority="8" operator="greaterThan">
      <formula>$Y$28</formula>
    </cfRule>
  </conditionalFormatting>
  <conditionalFormatting sqref="Z29:AA29">
    <cfRule type="cellIs" dxfId="622" priority="7" operator="greaterThan">
      <formula>$Y$29</formula>
    </cfRule>
  </conditionalFormatting>
  <conditionalFormatting sqref="Z30:AA30">
    <cfRule type="cellIs" dxfId="621" priority="6" operator="greaterThan">
      <formula>$Y$30</formula>
    </cfRule>
  </conditionalFormatting>
  <conditionalFormatting sqref="Z31:AA31">
    <cfRule type="cellIs" dxfId="620" priority="5" operator="greaterThan">
      <formula>$Y$31</formula>
    </cfRule>
  </conditionalFormatting>
  <conditionalFormatting sqref="Z32:AA32">
    <cfRule type="cellIs" dxfId="619" priority="4" operator="greaterThan">
      <formula>$Y$32</formula>
    </cfRule>
  </conditionalFormatting>
  <conditionalFormatting sqref="Z33:AA33">
    <cfRule type="cellIs" dxfId="618" priority="3" operator="greaterThan">
      <formula>$Y$33</formula>
    </cfRule>
  </conditionalFormatting>
  <conditionalFormatting sqref="Z34:AA34">
    <cfRule type="cellIs" dxfId="617" priority="15" stopIfTrue="1" operator="greaterThan">
      <formula>$Y$34</formula>
    </cfRule>
    <cfRule type="expression" dxfId="616" priority="14" stopIfTrue="1">
      <formula>AND($Z$25:$AA$33=0)</formula>
    </cfRule>
  </conditionalFormatting>
  <conditionalFormatting sqref="Z35:AA35">
    <cfRule type="cellIs" dxfId="615" priority="13" stopIfTrue="1" operator="greaterThan">
      <formula>$Y$35</formula>
    </cfRule>
    <cfRule type="expression" dxfId="614" priority="12" stopIfTrue="1">
      <formula>AND($E$25:$F$33=0,$K$25:$L$33=0,$P$25:$Q$33=0,$U$25:$V$33=0,$Z$25:$AA$33=0)</formula>
    </cfRule>
  </conditionalFormatting>
  <dataValidations count="1">
    <dataValidation type="custom" allowBlank="1" showInputMessage="1" sqref="B3:D3" xr:uid="{00000000-0002-0000-04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C74E-A9E3-4C0F-B1B7-2DD7FB573BF7}">
  <dimension ref="A1:AA39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9.25" style="1" hidden="1" customWidth="1"/>
    <col min="4" max="4" width="8.75" style="1" customWidth="1"/>
    <col min="5" max="6" width="6.375" style="1" customWidth="1"/>
    <col min="7" max="7" width="6.75" style="1" customWidth="1"/>
    <col min="8" max="8" width="12.5" style="1" customWidth="1"/>
    <col min="9" max="9" width="9.2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0.37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9.2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6" width="6.375" style="1" customWidth="1"/>
    <col min="27" max="27" width="5.5" style="1" customWidth="1"/>
    <col min="28" max="16384" width="9" style="1"/>
  </cols>
  <sheetData>
    <row r="1" spans="1:27" ht="6" customHeight="1"/>
    <row r="2" spans="1:27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52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+IF(COUNTIF(E9:F18,"&gt;0")+COUNTIF(E20:F22,"&gt;0")+COUNTIF(E7,"&gt;0"),+COUNTIF(E9:F18,"&gt;0")+COUNTIF(E20:F22,"&gt;0")+COUNTIF(E7,"&gt;0"),"")</f>
        <v/>
      </c>
      <c r="G5" s="93"/>
      <c r="H5" s="171" t="s">
        <v>23</v>
      </c>
      <c r="I5" s="172"/>
      <c r="J5" s="172"/>
      <c r="K5" s="173"/>
      <c r="L5" s="86" t="str">
        <f>+IF(COUNTIF(K7:L18,"&gt;0")+COUNTIF(K20,"&gt;0")+COUNTIF(K22:L22,"&gt;0"),+COUNTIF(K7:L18,"&gt;0")+COUNTIF(K20,"&gt;0")+COUNTIF(K22:L22,"&gt;0"),"")</f>
        <v/>
      </c>
      <c r="M5" s="171" t="s">
        <v>24</v>
      </c>
      <c r="N5" s="172"/>
      <c r="O5" s="172"/>
      <c r="P5" s="173"/>
      <c r="Q5" s="86" t="str">
        <f>+IF(COUNTIF(P7:Q20,"&gt;0")+COUNTIF(P22:Q24,"&gt;0"),+COUNTIF(P7:Q20,"&gt;0")+COUNTIF(P22:Q24,"&gt;0"),"")</f>
        <v/>
      </c>
      <c r="R5" s="171" t="s">
        <v>25</v>
      </c>
      <c r="S5" s="172"/>
      <c r="T5" s="172"/>
      <c r="U5" s="173"/>
      <c r="V5" s="86" t="str">
        <f>+IF(COUNTIF(U7,"&gt;0")+COUNTIF(U9:V23,"&gt;0"),COUNTIF(U7,"&gt;0")+COUNTIF(U9:V23,"&gt;0"),"")</f>
        <v/>
      </c>
      <c r="W5" s="171" t="s">
        <v>3</v>
      </c>
      <c r="X5" s="172"/>
      <c r="Y5" s="172"/>
      <c r="Z5" s="173"/>
      <c r="AA5" s="86" t="str">
        <f>+IF(COUNTIF(Z9:AA18,"&gt;0")+COUNTIF(Z20:AA22,"&gt;0")+COUNTIF(Z7,"&gt;0"),+COUNTIF(Z9:AA18,"&gt;0")+COUNTIF(Z20:AA22,"&gt;0")+COUNTIF(Z7,"&gt;0"),"")</f>
        <v/>
      </c>
    </row>
    <row r="6" spans="1:27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2" t="s">
        <v>183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190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7" ht="18" customHeight="1">
      <c r="A7" s="2"/>
      <c r="B7" s="28" t="s">
        <v>53</v>
      </c>
      <c r="C7" s="110" t="s">
        <v>413</v>
      </c>
      <c r="D7" s="20">
        <v>785</v>
      </c>
      <c r="E7" s="168"/>
      <c r="F7" s="169"/>
      <c r="G7" s="152" t="str">
        <f t="shared" ref="G7" ca="1" si="0">+IF(SUMIF(H7:AA7,"（宮）",K7:AA7),SUMIF(H7:AA7,"（宮）",K7:AA7),"")</f>
        <v/>
      </c>
      <c r="H7" s="7" t="s">
        <v>42</v>
      </c>
      <c r="I7" s="125" t="s">
        <v>414</v>
      </c>
      <c r="J7" s="9">
        <v>20</v>
      </c>
      <c r="K7" s="168"/>
      <c r="L7" s="169"/>
      <c r="M7" s="71" t="s">
        <v>155</v>
      </c>
      <c r="N7" s="110" t="s">
        <v>415</v>
      </c>
      <c r="O7" s="20">
        <v>195</v>
      </c>
      <c r="P7" s="168"/>
      <c r="Q7" s="169"/>
      <c r="R7" s="28" t="s">
        <v>53</v>
      </c>
      <c r="S7" s="110" t="s">
        <v>606</v>
      </c>
      <c r="T7" s="20">
        <v>600</v>
      </c>
      <c r="U7" s="168"/>
      <c r="V7" s="169"/>
      <c r="W7" s="7" t="s">
        <v>42</v>
      </c>
      <c r="X7" s="110" t="s">
        <v>417</v>
      </c>
      <c r="Y7" s="82">
        <v>85</v>
      </c>
      <c r="Z7" s="168"/>
      <c r="AA7" s="169"/>
    </row>
    <row r="8" spans="1:27" ht="18" customHeight="1">
      <c r="A8" s="2"/>
      <c r="B8" s="137" t="s">
        <v>179</v>
      </c>
      <c r="C8" s="139"/>
      <c r="D8" s="90"/>
      <c r="E8" s="162"/>
      <c r="F8" s="163"/>
      <c r="G8" s="152" t="str">
        <f ca="1">+IF(SUMIF(H8:AA8,"（宮）",M8:AA8),SUMIF(H8:AA8,"（宮）",M8:AA8),"")</f>
        <v/>
      </c>
      <c r="H8" s="12"/>
      <c r="I8" s="111"/>
      <c r="J8" s="8"/>
      <c r="K8" s="162"/>
      <c r="L8" s="163"/>
      <c r="M8" s="12" t="s">
        <v>53</v>
      </c>
      <c r="N8" s="111" t="s">
        <v>416</v>
      </c>
      <c r="O8" s="9">
        <v>924</v>
      </c>
      <c r="P8" s="202"/>
      <c r="Q8" s="203"/>
      <c r="R8" s="12"/>
      <c r="S8" s="111"/>
      <c r="T8" s="9"/>
      <c r="U8" s="199"/>
      <c r="V8" s="200"/>
      <c r="W8" s="7"/>
      <c r="X8" s="111"/>
      <c r="Y8" s="83"/>
      <c r="Z8" s="199"/>
      <c r="AA8" s="200"/>
    </row>
    <row r="9" spans="1:27" ht="18" customHeight="1">
      <c r="A9" s="2"/>
      <c r="B9" s="12" t="s">
        <v>54</v>
      </c>
      <c r="C9" s="111" t="s">
        <v>431</v>
      </c>
      <c r="D9" s="9">
        <v>1150</v>
      </c>
      <c r="E9" s="162"/>
      <c r="F9" s="163"/>
      <c r="G9" s="152" t="str">
        <f ca="1">+IF(SUMIF(H9:AA9,"（宮）",M9:AA9),SUMIF(H9:AA9,"（宮）",M9:AA9),"")</f>
        <v/>
      </c>
      <c r="H9" s="12"/>
      <c r="I9" s="111"/>
      <c r="J9" s="9"/>
      <c r="K9" s="162"/>
      <c r="L9" s="163"/>
      <c r="M9" s="12" t="s">
        <v>187</v>
      </c>
      <c r="N9" s="111" t="s">
        <v>418</v>
      </c>
      <c r="O9" s="9">
        <v>1320</v>
      </c>
      <c r="P9" s="162"/>
      <c r="Q9" s="163"/>
      <c r="R9" s="12" t="s">
        <v>63</v>
      </c>
      <c r="S9" s="111" t="s">
        <v>422</v>
      </c>
      <c r="T9" s="9">
        <v>500</v>
      </c>
      <c r="U9" s="162"/>
      <c r="V9" s="163"/>
      <c r="W9" s="7" t="s">
        <v>42</v>
      </c>
      <c r="X9" s="111" t="s">
        <v>443</v>
      </c>
      <c r="Y9" s="8">
        <v>110</v>
      </c>
      <c r="Z9" s="162"/>
      <c r="AA9" s="163"/>
    </row>
    <row r="10" spans="1:27" ht="18" customHeight="1">
      <c r="A10" s="2"/>
      <c r="B10" s="12"/>
      <c r="C10" s="111"/>
      <c r="D10" s="9"/>
      <c r="E10" s="162"/>
      <c r="F10" s="163"/>
      <c r="G10" s="152" t="str">
        <f ca="1">+IF(SUMIF(H10:AA10,"（宮）",M10:AA10),SUMIF(H10:AA10,"（宮）",M10:AA10),"")</f>
        <v/>
      </c>
      <c r="H10" s="33"/>
      <c r="I10" s="121"/>
      <c r="J10" s="9"/>
      <c r="K10" s="162"/>
      <c r="L10" s="163"/>
      <c r="M10" s="12" t="s">
        <v>188</v>
      </c>
      <c r="N10" s="111" t="s">
        <v>419</v>
      </c>
      <c r="O10" s="9">
        <v>709</v>
      </c>
      <c r="P10" s="162"/>
      <c r="Q10" s="163"/>
      <c r="R10" s="12" t="s">
        <v>149</v>
      </c>
      <c r="S10" s="111" t="s">
        <v>423</v>
      </c>
      <c r="T10" s="9">
        <v>320</v>
      </c>
      <c r="U10" s="162"/>
      <c r="V10" s="163"/>
      <c r="W10" s="7"/>
      <c r="X10" s="111"/>
      <c r="Y10" s="8"/>
      <c r="Z10" s="162"/>
      <c r="AA10" s="163"/>
    </row>
    <row r="11" spans="1:27" ht="18" customHeight="1">
      <c r="A11" s="2"/>
      <c r="B11" s="12" t="s">
        <v>56</v>
      </c>
      <c r="C11" s="111" t="s">
        <v>432</v>
      </c>
      <c r="D11" s="9">
        <v>1280</v>
      </c>
      <c r="E11" s="162"/>
      <c r="F11" s="163"/>
      <c r="G11" s="151" t="str">
        <f>IF(SUM(K11:K16,P11:P13,U11,Z11)&gt;0,SUM(K11:K16,P11:P13,U11,Z11),"")</f>
        <v/>
      </c>
      <c r="H11" s="150" t="s">
        <v>610</v>
      </c>
      <c r="I11" s="148" t="s">
        <v>611</v>
      </c>
      <c r="J11" s="9">
        <v>235</v>
      </c>
      <c r="K11" s="162"/>
      <c r="L11" s="163"/>
      <c r="M11" s="7"/>
      <c r="N11" s="148" t="s">
        <v>612</v>
      </c>
      <c r="O11" s="9"/>
      <c r="P11" s="162"/>
      <c r="Q11" s="163"/>
      <c r="R11" s="7" t="s">
        <v>42</v>
      </c>
      <c r="S11" s="111" t="s">
        <v>424</v>
      </c>
      <c r="T11" s="9">
        <v>6</v>
      </c>
      <c r="U11" s="162"/>
      <c r="V11" s="163"/>
      <c r="W11" s="7" t="s">
        <v>42</v>
      </c>
      <c r="X11" s="111" t="s">
        <v>444</v>
      </c>
      <c r="Y11" s="8">
        <v>145</v>
      </c>
      <c r="Z11" s="162"/>
      <c r="AA11" s="163"/>
    </row>
    <row r="12" spans="1:27" ht="18" customHeight="1">
      <c r="A12" s="2"/>
      <c r="B12" s="12"/>
      <c r="C12" s="111"/>
      <c r="D12" s="9"/>
      <c r="E12" s="162"/>
      <c r="F12" s="163"/>
      <c r="G12" s="152" t="str">
        <f ca="1">+IF(SUMIF(H12:AA12,"（宮）",K12:AA12),SUMIF(H12:AA12,"（宮）",K12:AA12),"")</f>
        <v/>
      </c>
      <c r="H12" s="150" t="s">
        <v>613</v>
      </c>
      <c r="I12" s="111" t="s">
        <v>614</v>
      </c>
      <c r="J12" s="9">
        <v>465</v>
      </c>
      <c r="K12" s="162"/>
      <c r="L12" s="163"/>
      <c r="M12" s="12"/>
      <c r="N12" s="111"/>
      <c r="O12" s="9"/>
      <c r="P12" s="162"/>
      <c r="Q12" s="163"/>
      <c r="R12" s="12" t="s">
        <v>148</v>
      </c>
      <c r="S12" s="111" t="s">
        <v>425</v>
      </c>
      <c r="T12" s="9">
        <v>470</v>
      </c>
      <c r="U12" s="162"/>
      <c r="V12" s="163"/>
      <c r="W12" s="60"/>
      <c r="X12" s="111"/>
      <c r="Y12" s="8"/>
      <c r="Z12" s="162"/>
      <c r="AA12" s="163"/>
    </row>
    <row r="13" spans="1:27" ht="18" customHeight="1">
      <c r="A13" s="2"/>
      <c r="B13" s="12"/>
      <c r="C13" s="111"/>
      <c r="D13" s="9"/>
      <c r="E13" s="162"/>
      <c r="F13" s="163"/>
      <c r="G13" s="152" t="str">
        <f>+IF(SUMIF(M13:AA13,"（宮）",M13:AA13),SUMIF(M13:AA13,"（宮）",M13:AA13),"")</f>
        <v/>
      </c>
      <c r="H13" s="150" t="s">
        <v>615</v>
      </c>
      <c r="I13" s="148" t="s">
        <v>614</v>
      </c>
      <c r="J13" s="9">
        <v>295</v>
      </c>
      <c r="K13" s="162"/>
      <c r="L13" s="163"/>
      <c r="M13" s="7" t="s">
        <v>155</v>
      </c>
      <c r="N13" s="148" t="s">
        <v>616</v>
      </c>
      <c r="O13" s="9">
        <v>130</v>
      </c>
      <c r="P13" s="162"/>
      <c r="Q13" s="163"/>
      <c r="R13" s="60"/>
      <c r="S13" s="111"/>
      <c r="T13" s="9"/>
      <c r="U13" s="162"/>
      <c r="V13" s="163"/>
      <c r="W13" s="60"/>
      <c r="X13" s="111"/>
      <c r="Y13" s="8"/>
      <c r="Z13" s="162"/>
      <c r="AA13" s="163"/>
    </row>
    <row r="14" spans="1:27" ht="18" customHeight="1">
      <c r="A14" s="2"/>
      <c r="B14" s="12"/>
      <c r="C14" s="111"/>
      <c r="D14" s="9"/>
      <c r="E14" s="162"/>
      <c r="F14" s="163"/>
      <c r="G14" s="152" t="str">
        <f ca="1">+IF(SUMIF(H14:AA14,"（宮）",K14:AA14),SUMIF(H14:AA14,"（宮）",K14:AA14),"")</f>
        <v/>
      </c>
      <c r="H14" s="150" t="s">
        <v>617</v>
      </c>
      <c r="I14" s="111" t="s">
        <v>614</v>
      </c>
      <c r="J14" s="9">
        <v>275</v>
      </c>
      <c r="K14" s="162"/>
      <c r="L14" s="163"/>
      <c r="M14" s="12"/>
      <c r="N14" s="111"/>
      <c r="O14" s="9"/>
      <c r="P14" s="162"/>
      <c r="Q14" s="163"/>
      <c r="R14" s="12"/>
      <c r="S14" s="111"/>
      <c r="T14" s="9"/>
      <c r="U14" s="162"/>
      <c r="V14" s="163"/>
      <c r="W14" s="60"/>
      <c r="X14" s="111"/>
      <c r="Y14" s="8"/>
      <c r="Z14" s="162"/>
      <c r="AA14" s="163"/>
    </row>
    <row r="15" spans="1:27" ht="18" customHeight="1">
      <c r="A15" s="2"/>
      <c r="B15" s="12"/>
      <c r="C15" s="111"/>
      <c r="D15" s="9"/>
      <c r="E15" s="162"/>
      <c r="F15" s="163"/>
      <c r="G15" s="152" t="str">
        <f ca="1">+IF(SUMIF(H15:AA15,"（宮）",K15:AA15),SUMIF(H15:AA15,"（宮）",K15:AA15),"")</f>
        <v/>
      </c>
      <c r="H15" s="150" t="s">
        <v>618</v>
      </c>
      <c r="I15" s="111" t="s">
        <v>614</v>
      </c>
      <c r="J15" s="9">
        <v>345</v>
      </c>
      <c r="K15" s="162"/>
      <c r="L15" s="163"/>
      <c r="M15" s="12"/>
      <c r="N15" s="111"/>
      <c r="O15" s="9"/>
      <c r="P15" s="162"/>
      <c r="Q15" s="163"/>
      <c r="R15" s="12"/>
      <c r="S15" s="111"/>
      <c r="T15" s="9"/>
      <c r="U15" s="162"/>
      <c r="V15" s="163"/>
      <c r="W15" s="12"/>
      <c r="X15" s="111"/>
      <c r="Y15" s="8"/>
      <c r="Z15" s="162"/>
      <c r="AA15" s="163"/>
    </row>
    <row r="16" spans="1:27" ht="18" customHeight="1">
      <c r="A16" s="2"/>
      <c r="B16" s="12"/>
      <c r="C16" s="111"/>
      <c r="D16" s="9"/>
      <c r="E16" s="162"/>
      <c r="F16" s="163"/>
      <c r="G16" s="152" t="str">
        <f ca="1">+IF(SUMIF(H16:AA16,"（宮）",M16:AA16),SUMIF(H16:AA16,"（宮）",M16:AA16),"")</f>
        <v/>
      </c>
      <c r="H16" s="150" t="s">
        <v>619</v>
      </c>
      <c r="I16" s="111" t="s">
        <v>614</v>
      </c>
      <c r="J16" s="9">
        <v>285</v>
      </c>
      <c r="K16" s="162"/>
      <c r="L16" s="163"/>
      <c r="M16" s="12"/>
      <c r="N16" s="111"/>
      <c r="O16" s="9"/>
      <c r="P16" s="162"/>
      <c r="Q16" s="163"/>
      <c r="R16" s="12"/>
      <c r="S16" s="111"/>
      <c r="T16" s="9"/>
      <c r="U16" s="162"/>
      <c r="V16" s="163"/>
      <c r="W16" s="7"/>
      <c r="X16" s="111"/>
      <c r="Y16" s="8"/>
      <c r="Z16" s="162"/>
      <c r="AA16" s="163"/>
    </row>
    <row r="17" spans="1:27" ht="18" customHeight="1">
      <c r="A17" s="2"/>
      <c r="B17" s="12" t="s">
        <v>58</v>
      </c>
      <c r="C17" s="111" t="s">
        <v>433</v>
      </c>
      <c r="D17" s="9">
        <v>620</v>
      </c>
      <c r="E17" s="162"/>
      <c r="F17" s="163"/>
      <c r="G17" s="152" t="str">
        <f ca="1">+IF(SUMIF(H17:AA17,"（宮）",M17:AA17),SUMIF(H17:AA17,"（宮）",M17:AA17),"")</f>
        <v/>
      </c>
      <c r="H17" s="32"/>
      <c r="I17" s="120"/>
      <c r="J17" s="21"/>
      <c r="K17" s="162"/>
      <c r="L17" s="163"/>
      <c r="M17" s="12"/>
      <c r="N17" s="111"/>
      <c r="O17" s="9"/>
      <c r="P17" s="162"/>
      <c r="Q17" s="163"/>
      <c r="R17" s="12"/>
      <c r="S17" s="111"/>
      <c r="T17" s="9"/>
      <c r="U17" s="162"/>
      <c r="V17" s="163"/>
      <c r="W17" s="7" t="s">
        <v>42</v>
      </c>
      <c r="X17" s="111" t="s">
        <v>445</v>
      </c>
      <c r="Y17" s="8">
        <v>30</v>
      </c>
      <c r="Z17" s="162"/>
      <c r="AA17" s="163"/>
    </row>
    <row r="18" spans="1:27" ht="18" customHeight="1">
      <c r="A18" s="2"/>
      <c r="B18" s="29" t="s">
        <v>57</v>
      </c>
      <c r="C18" s="112" t="s">
        <v>434</v>
      </c>
      <c r="D18" s="30">
        <v>65</v>
      </c>
      <c r="E18" s="162"/>
      <c r="F18" s="163"/>
      <c r="G18" s="152" t="str">
        <f t="shared" ref="G18:G22" ca="1" si="1">+IF(SUMIF(H18:AA18,"（宮）",K18:AA18),SUMIF(H18:AA18,"（宮）",K18:AA18),"")</f>
        <v/>
      </c>
      <c r="H18" s="7" t="s">
        <v>42</v>
      </c>
      <c r="I18" s="111" t="s">
        <v>437</v>
      </c>
      <c r="J18" s="9">
        <v>7</v>
      </c>
      <c r="K18" s="162"/>
      <c r="L18" s="163"/>
      <c r="M18" s="7" t="s">
        <v>42</v>
      </c>
      <c r="N18" s="111" t="s">
        <v>440</v>
      </c>
      <c r="O18" s="9">
        <v>5</v>
      </c>
      <c r="P18" s="162"/>
      <c r="Q18" s="163"/>
      <c r="R18" s="7" t="s">
        <v>42</v>
      </c>
      <c r="S18" s="111" t="s">
        <v>426</v>
      </c>
      <c r="T18" s="9">
        <v>14</v>
      </c>
      <c r="U18" s="162"/>
      <c r="V18" s="163"/>
      <c r="W18" s="7" t="s">
        <v>42</v>
      </c>
      <c r="X18" s="111" t="s">
        <v>446</v>
      </c>
      <c r="Y18" s="8">
        <v>5</v>
      </c>
      <c r="Z18" s="162"/>
      <c r="AA18" s="163"/>
    </row>
    <row r="19" spans="1:27" ht="18" customHeight="1">
      <c r="A19" s="2"/>
      <c r="B19" s="138" t="s">
        <v>62</v>
      </c>
      <c r="C19" s="140"/>
      <c r="D19" s="13"/>
      <c r="E19" s="162"/>
      <c r="F19" s="163"/>
      <c r="G19" s="151"/>
      <c r="H19" s="12"/>
      <c r="I19" s="111"/>
      <c r="J19" s="9"/>
      <c r="K19" s="162"/>
      <c r="L19" s="163"/>
      <c r="M19" s="12" t="s">
        <v>186</v>
      </c>
      <c r="N19" s="111" t="s">
        <v>420</v>
      </c>
      <c r="O19" s="9">
        <v>1330</v>
      </c>
      <c r="P19" s="162"/>
      <c r="Q19" s="163"/>
      <c r="R19" s="12" t="s">
        <v>61</v>
      </c>
      <c r="S19" s="111" t="s">
        <v>427</v>
      </c>
      <c r="T19" s="21">
        <v>120</v>
      </c>
      <c r="U19" s="162"/>
      <c r="V19" s="163"/>
      <c r="W19" s="7"/>
      <c r="X19" s="111"/>
      <c r="Y19" s="8"/>
      <c r="Z19" s="162"/>
      <c r="AA19" s="163"/>
    </row>
    <row r="20" spans="1:27" ht="18" customHeight="1">
      <c r="A20" s="2"/>
      <c r="B20" s="12" t="s">
        <v>59</v>
      </c>
      <c r="C20" s="111" t="s">
        <v>435</v>
      </c>
      <c r="D20" s="9">
        <v>310</v>
      </c>
      <c r="E20" s="162"/>
      <c r="F20" s="163"/>
      <c r="G20" s="151" t="str">
        <f t="shared" ca="1" si="1"/>
        <v/>
      </c>
      <c r="H20" s="7" t="s">
        <v>42</v>
      </c>
      <c r="I20" s="111" t="s">
        <v>438</v>
      </c>
      <c r="J20" s="9">
        <v>16</v>
      </c>
      <c r="K20" s="162"/>
      <c r="L20" s="163"/>
      <c r="M20" s="7" t="s">
        <v>42</v>
      </c>
      <c r="N20" s="111" t="s">
        <v>441</v>
      </c>
      <c r="O20" s="9">
        <v>13</v>
      </c>
      <c r="P20" s="162"/>
      <c r="Q20" s="163"/>
      <c r="R20" s="1" t="s">
        <v>42</v>
      </c>
      <c r="S20" s="111" t="s">
        <v>428</v>
      </c>
      <c r="T20" s="9">
        <v>57</v>
      </c>
      <c r="U20" s="162"/>
      <c r="V20" s="163"/>
      <c r="W20" s="7" t="s">
        <v>42</v>
      </c>
      <c r="X20" s="111" t="s">
        <v>447</v>
      </c>
      <c r="Y20" s="8">
        <v>15</v>
      </c>
      <c r="Z20" s="162"/>
      <c r="AA20" s="163"/>
    </row>
    <row r="21" spans="1:27" ht="18" customHeight="1">
      <c r="A21" s="2"/>
      <c r="B21" s="12"/>
      <c r="C21" s="111"/>
      <c r="D21" s="9"/>
      <c r="E21" s="162"/>
      <c r="F21" s="163"/>
      <c r="G21" s="151"/>
      <c r="H21" s="7"/>
      <c r="I21" s="111"/>
      <c r="J21" s="9"/>
      <c r="K21" s="162"/>
      <c r="L21" s="163"/>
      <c r="M21" s="7"/>
      <c r="N21" s="111"/>
      <c r="O21" s="9"/>
      <c r="P21" s="162"/>
      <c r="Q21" s="163"/>
      <c r="R21" s="12" t="s">
        <v>55</v>
      </c>
      <c r="S21" s="111" t="s">
        <v>429</v>
      </c>
      <c r="T21" s="9">
        <v>300</v>
      </c>
      <c r="U21" s="162"/>
      <c r="V21" s="163"/>
      <c r="W21" s="7"/>
      <c r="X21" s="111"/>
      <c r="Y21" s="8"/>
      <c r="Z21" s="162"/>
      <c r="AA21" s="163"/>
    </row>
    <row r="22" spans="1:27" ht="18" customHeight="1">
      <c r="A22" s="2"/>
      <c r="B22" s="12" t="s">
        <v>60</v>
      </c>
      <c r="C22" s="111" t="s">
        <v>436</v>
      </c>
      <c r="D22" s="9">
        <v>185</v>
      </c>
      <c r="E22" s="162"/>
      <c r="F22" s="163"/>
      <c r="G22" s="151" t="str">
        <f t="shared" ca="1" si="1"/>
        <v/>
      </c>
      <c r="H22" s="7" t="s">
        <v>42</v>
      </c>
      <c r="I22" s="111" t="s">
        <v>439</v>
      </c>
      <c r="J22" s="9">
        <v>9</v>
      </c>
      <c r="K22" s="162"/>
      <c r="L22" s="163"/>
      <c r="M22" s="7" t="s">
        <v>42</v>
      </c>
      <c r="N22" s="111" t="s">
        <v>442</v>
      </c>
      <c r="O22" s="9">
        <v>3</v>
      </c>
      <c r="P22" s="162"/>
      <c r="Q22" s="163"/>
      <c r="R22" s="12"/>
      <c r="S22" s="111" t="s">
        <v>607</v>
      </c>
      <c r="T22" s="9"/>
      <c r="U22" s="162"/>
      <c r="V22" s="163"/>
      <c r="W22" s="7" t="s">
        <v>42</v>
      </c>
      <c r="X22" s="111" t="s">
        <v>448</v>
      </c>
      <c r="Y22" s="8">
        <v>5</v>
      </c>
      <c r="Z22" s="162"/>
      <c r="AA22" s="163"/>
    </row>
    <row r="23" spans="1:27" ht="18" customHeight="1">
      <c r="A23" s="2"/>
      <c r="B23" s="12"/>
      <c r="C23" s="111"/>
      <c r="D23" s="9"/>
      <c r="E23" s="162"/>
      <c r="F23" s="163"/>
      <c r="G23" s="94"/>
      <c r="H23" s="60"/>
      <c r="I23" s="111"/>
      <c r="J23" s="9"/>
      <c r="K23" s="162"/>
      <c r="L23" s="163"/>
      <c r="M23" s="12"/>
      <c r="N23" s="111"/>
      <c r="O23" s="9"/>
      <c r="P23" s="162"/>
      <c r="Q23" s="163"/>
      <c r="R23" s="60" t="s">
        <v>620</v>
      </c>
      <c r="S23" s="111" t="s">
        <v>430</v>
      </c>
      <c r="T23" s="9">
        <v>140</v>
      </c>
      <c r="U23" s="162"/>
      <c r="V23" s="163"/>
      <c r="W23" s="7"/>
      <c r="X23" s="111"/>
      <c r="Y23" s="8"/>
      <c r="Z23" s="162"/>
      <c r="AA23" s="163"/>
    </row>
    <row r="24" spans="1:27" ht="18" customHeight="1">
      <c r="A24" s="2"/>
      <c r="B24" s="12"/>
      <c r="C24" s="111"/>
      <c r="D24" s="9"/>
      <c r="E24" s="162"/>
      <c r="F24" s="163"/>
      <c r="G24" s="94"/>
      <c r="H24" s="12"/>
      <c r="I24" s="111"/>
      <c r="J24" s="9"/>
      <c r="K24" s="162"/>
      <c r="L24" s="163"/>
      <c r="M24" s="12" t="s">
        <v>61</v>
      </c>
      <c r="N24" s="111" t="s">
        <v>421</v>
      </c>
      <c r="O24" s="9">
        <v>824</v>
      </c>
      <c r="P24" s="162"/>
      <c r="Q24" s="163"/>
      <c r="R24" s="60"/>
      <c r="S24" s="111"/>
      <c r="T24" s="9"/>
      <c r="U24" s="162"/>
      <c r="V24" s="163"/>
      <c r="W24" s="7"/>
      <c r="X24" s="111"/>
      <c r="Y24" s="8"/>
      <c r="Z24" s="162"/>
      <c r="AA24" s="163"/>
    </row>
    <row r="25" spans="1:27" ht="18" customHeight="1">
      <c r="A25" s="2"/>
      <c r="B25" s="12"/>
      <c r="C25" s="111"/>
      <c r="D25" s="9"/>
      <c r="E25" s="162"/>
      <c r="F25" s="163"/>
      <c r="G25" s="94"/>
      <c r="H25" s="12"/>
      <c r="I25" s="111"/>
      <c r="J25" s="9"/>
      <c r="K25" s="162"/>
      <c r="L25" s="163"/>
      <c r="M25" s="12"/>
      <c r="N25" s="111"/>
      <c r="O25" s="9"/>
      <c r="P25" s="162"/>
      <c r="Q25" s="163"/>
      <c r="R25" s="12"/>
      <c r="S25" s="111"/>
      <c r="T25" s="9"/>
      <c r="U25" s="162"/>
      <c r="V25" s="163"/>
      <c r="W25" s="7"/>
      <c r="X25" s="111"/>
      <c r="Y25" s="8"/>
      <c r="Z25" s="162"/>
      <c r="AA25" s="163"/>
    </row>
    <row r="26" spans="1:27" ht="18" customHeight="1">
      <c r="A26" s="2"/>
      <c r="B26" s="12"/>
      <c r="C26" s="111"/>
      <c r="D26" s="9"/>
      <c r="E26" s="162"/>
      <c r="F26" s="163"/>
      <c r="G26" s="94"/>
      <c r="H26" s="12"/>
      <c r="I26" s="111"/>
      <c r="J26" s="9"/>
      <c r="K26" s="162"/>
      <c r="L26" s="163"/>
      <c r="M26" s="12"/>
      <c r="N26" s="111"/>
      <c r="O26" s="9"/>
      <c r="P26" s="162"/>
      <c r="Q26" s="163"/>
      <c r="R26" s="12"/>
      <c r="S26" s="111"/>
      <c r="T26" s="9"/>
      <c r="U26" s="162"/>
      <c r="V26" s="163"/>
      <c r="W26" s="7"/>
      <c r="X26" s="111"/>
      <c r="Y26" s="8"/>
      <c r="Z26" s="162"/>
      <c r="AA26" s="163"/>
    </row>
    <row r="27" spans="1:27" ht="18" customHeight="1">
      <c r="A27" s="2"/>
      <c r="B27" s="12"/>
      <c r="C27" s="111"/>
      <c r="D27" s="9"/>
      <c r="E27" s="162"/>
      <c r="F27" s="163"/>
      <c r="G27" s="94"/>
      <c r="H27" s="12"/>
      <c r="I27" s="111"/>
      <c r="J27" s="9"/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12"/>
      <c r="C28" s="111"/>
      <c r="D28" s="9"/>
      <c r="E28" s="162"/>
      <c r="F28" s="163"/>
      <c r="G28" s="94"/>
      <c r="H28" s="12"/>
      <c r="I28" s="111"/>
      <c r="J28" s="21"/>
      <c r="K28" s="162"/>
      <c r="L28" s="163"/>
      <c r="M28" s="12"/>
      <c r="N28" s="111"/>
      <c r="O28" s="9"/>
      <c r="P28" s="162"/>
      <c r="Q28" s="163"/>
      <c r="R28" s="12"/>
      <c r="S28" s="111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12"/>
      <c r="C29" s="111"/>
      <c r="D29" s="9"/>
      <c r="E29" s="162"/>
      <c r="F29" s="163"/>
      <c r="G29" s="94"/>
      <c r="H29" s="12"/>
      <c r="I29" s="111"/>
      <c r="J29" s="21"/>
      <c r="K29" s="162"/>
      <c r="L29" s="163"/>
      <c r="M29" s="12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12"/>
      <c r="C30" s="111"/>
      <c r="D30" s="9"/>
      <c r="E30" s="162"/>
      <c r="F30" s="163"/>
      <c r="G30" s="94"/>
      <c r="H30" s="12"/>
      <c r="I30" s="111"/>
      <c r="J30" s="21"/>
      <c r="K30" s="162"/>
      <c r="L30" s="163"/>
      <c r="M30" s="12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12"/>
      <c r="C31" s="111"/>
      <c r="D31" s="9"/>
      <c r="E31" s="162"/>
      <c r="F31" s="163"/>
      <c r="G31" s="94"/>
      <c r="H31" s="12"/>
      <c r="I31" s="111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12"/>
      <c r="C32" s="111"/>
      <c r="D32" s="9"/>
      <c r="E32" s="162"/>
      <c r="F32" s="163"/>
      <c r="G32" s="94"/>
      <c r="H32" s="12"/>
      <c r="I32" s="111"/>
      <c r="J32" s="21"/>
      <c r="K32" s="162"/>
      <c r="L32" s="163"/>
      <c r="M32" s="12"/>
      <c r="N32" s="111"/>
      <c r="O32" s="9"/>
      <c r="P32" s="162"/>
      <c r="Q32" s="163"/>
      <c r="R32" s="12"/>
      <c r="S32" s="111"/>
      <c r="T32" s="9"/>
      <c r="U32" s="162"/>
      <c r="V32" s="163"/>
      <c r="W32" s="7"/>
      <c r="X32" s="111"/>
      <c r="Y32" s="8"/>
      <c r="Z32" s="162"/>
      <c r="AA32" s="163"/>
    </row>
    <row r="33" spans="1:27" ht="18" customHeight="1">
      <c r="A33" s="2"/>
      <c r="B33" s="12"/>
      <c r="C33" s="111"/>
      <c r="D33" s="9"/>
      <c r="E33" s="162"/>
      <c r="F33" s="163"/>
      <c r="G33" s="94"/>
      <c r="H33" s="12"/>
      <c r="I33" s="111"/>
      <c r="J33" s="21"/>
      <c r="K33" s="162"/>
      <c r="L33" s="163"/>
      <c r="M33" s="12"/>
      <c r="N33" s="111"/>
      <c r="O33" s="9"/>
      <c r="P33" s="162"/>
      <c r="Q33" s="163"/>
      <c r="R33" s="12"/>
      <c r="S33" s="111"/>
      <c r="T33" s="9"/>
      <c r="U33" s="162"/>
      <c r="V33" s="163"/>
      <c r="W33" s="12"/>
      <c r="X33" s="111"/>
      <c r="Y33" s="8"/>
      <c r="Z33" s="162"/>
      <c r="AA33" s="163"/>
    </row>
    <row r="34" spans="1:27" ht="18" customHeight="1" thickBot="1">
      <c r="A34" s="2"/>
      <c r="B34" s="51"/>
      <c r="C34" s="128"/>
      <c r="D34" s="50"/>
      <c r="E34" s="195"/>
      <c r="F34" s="196"/>
      <c r="G34" s="98"/>
      <c r="H34" s="51"/>
      <c r="I34" s="128"/>
      <c r="J34" s="52"/>
      <c r="K34" s="162"/>
      <c r="L34" s="163"/>
      <c r="M34" s="51"/>
      <c r="N34" s="128"/>
      <c r="O34" s="53"/>
      <c r="P34" s="162"/>
      <c r="Q34" s="163"/>
      <c r="R34" s="51"/>
      <c r="S34" s="128"/>
      <c r="T34" s="53"/>
      <c r="U34" s="162"/>
      <c r="V34" s="163"/>
      <c r="W34" s="51"/>
      <c r="X34" s="128"/>
      <c r="Y34" s="55"/>
      <c r="Z34" s="162"/>
      <c r="AA34" s="163"/>
    </row>
    <row r="35" spans="1:27" ht="18" customHeight="1" thickTop="1">
      <c r="A35" s="2"/>
      <c r="B35" s="45" t="s">
        <v>153</v>
      </c>
      <c r="C35" s="123" t="s">
        <v>192</v>
      </c>
      <c r="D35" s="37">
        <f>SUM(D7:D34)</f>
        <v>4395</v>
      </c>
      <c r="E35" s="164" t="str">
        <f>IF(SUM(E7:E34),SUM(E7:E34),"")</f>
        <v/>
      </c>
      <c r="F35" s="165" t="str">
        <f>IF(SUM(F7:F34),SUM(F7:F34),"")</f>
        <v/>
      </c>
      <c r="G35" s="96"/>
      <c r="H35" s="45" t="s">
        <v>153</v>
      </c>
      <c r="I35" s="123" t="s">
        <v>192</v>
      </c>
      <c r="J35" s="37">
        <f>SUM(J7:J34)</f>
        <v>1952</v>
      </c>
      <c r="K35" s="192" t="str">
        <f>IF(SUM(K7:K34),SUM(K7:K34),"")</f>
        <v/>
      </c>
      <c r="L35" s="193" t="str">
        <f>IF(SUM(L7:L34),SUM(L7:L34),"")</f>
        <v/>
      </c>
      <c r="M35" s="45" t="s">
        <v>153</v>
      </c>
      <c r="N35" s="123" t="s">
        <v>192</v>
      </c>
      <c r="O35" s="37">
        <f>SUM(O7:O34)</f>
        <v>5453</v>
      </c>
      <c r="P35" s="192" t="str">
        <f>IF(SUM(P7:P34),SUM(P7:P34),"")</f>
        <v/>
      </c>
      <c r="Q35" s="193" t="str">
        <f>IF(SUM(Q7:Q34),SUM(Q7:Q34),"")</f>
        <v/>
      </c>
      <c r="R35" s="45" t="s">
        <v>153</v>
      </c>
      <c r="S35" s="123" t="s">
        <v>192</v>
      </c>
      <c r="T35" s="37">
        <f>SUM(T7:T34)</f>
        <v>2527</v>
      </c>
      <c r="U35" s="192" t="str">
        <f>IF(SUM(U7:U34),SUM(U7:U34),"")</f>
        <v/>
      </c>
      <c r="V35" s="193" t="str">
        <f>IF(SUM(V7:V34),SUM(V7:V34),"")</f>
        <v/>
      </c>
      <c r="W35" s="45" t="s">
        <v>153</v>
      </c>
      <c r="X35" s="123" t="s">
        <v>192</v>
      </c>
      <c r="Y35" s="37">
        <f>SUM(Y7:Y34)</f>
        <v>395</v>
      </c>
      <c r="Z35" s="192" t="str">
        <f>IF(SUM(Z7:Z34),SUM(Z7:Z34),"")</f>
        <v/>
      </c>
      <c r="AA35" s="193" t="str">
        <f>IF(SUM(AA7:AA34),SUM(AA7:AA34),"")</f>
        <v/>
      </c>
    </row>
    <row r="36" spans="1:27" ht="18" customHeight="1">
      <c r="A36" s="3"/>
      <c r="B36" s="66"/>
      <c r="C36" s="118"/>
      <c r="D36" s="23"/>
      <c r="E36" s="47"/>
      <c r="F36" s="48"/>
      <c r="G36" s="48"/>
      <c r="H36" s="23"/>
      <c r="I36" s="23"/>
      <c r="J36" s="24"/>
      <c r="K36" s="25"/>
      <c r="L36" s="23"/>
      <c r="M36" s="23"/>
      <c r="N36" s="23"/>
      <c r="O36" s="24"/>
      <c r="P36" s="25"/>
      <c r="Q36" s="23"/>
      <c r="R36" s="23"/>
      <c r="S36" s="23"/>
      <c r="T36" s="24"/>
      <c r="U36" s="25"/>
      <c r="V36" s="26"/>
      <c r="W36" s="11" t="s">
        <v>126</v>
      </c>
      <c r="X36" s="106"/>
      <c r="Y36" s="27">
        <f>D35+J35+O35+T35+Y35</f>
        <v>14722</v>
      </c>
      <c r="Z36" s="164" t="str">
        <f>IF(AND(SUM(E35,K35,P35,U35,Z35)=0),"",SUM(E35,K35,P35,U35,Z35))</f>
        <v/>
      </c>
      <c r="AA36" s="165"/>
    </row>
    <row r="37" spans="1:27" ht="18" customHeight="1">
      <c r="B37" s="4" t="s">
        <v>122</v>
      </c>
      <c r="C37" s="4"/>
    </row>
    <row r="38" spans="1:27" ht="18" customHeight="1">
      <c r="B38" s="4" t="s">
        <v>145</v>
      </c>
      <c r="C38" s="4"/>
    </row>
    <row r="39" spans="1:27" ht="18" customHeight="1"/>
  </sheetData>
  <sheetProtection algorithmName="SHA-512" hashValue="fjybEllD/OUjgTjsaLtWoLP3YG6tQbKxujQ5BM/D2RYhqCL6hYP85+wyS92mrd9hr2T8GL9Ud7cp/MFf8GuPgg==" saltValue="VREhUT+ETKtTCI276PL00g==" spinCount="100000" sheet="1" objects="1" scenarios="1"/>
  <mergeCells count="168"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  <mergeCell ref="Y2:AA2"/>
    <mergeCell ref="B5:E5"/>
    <mergeCell ref="H5:K5"/>
    <mergeCell ref="M5:P5"/>
    <mergeCell ref="R5:U5"/>
    <mergeCell ref="W5:Z5"/>
    <mergeCell ref="E6:F6"/>
    <mergeCell ref="K6:L6"/>
    <mergeCell ref="P6:Q6"/>
    <mergeCell ref="U6:V6"/>
    <mergeCell ref="Z6:AA6"/>
    <mergeCell ref="E7:F7"/>
    <mergeCell ref="K7:L7"/>
    <mergeCell ref="P7:Q7"/>
    <mergeCell ref="U7:V7"/>
    <mergeCell ref="Z7:AA7"/>
    <mergeCell ref="E8:F8"/>
    <mergeCell ref="K8:L8"/>
    <mergeCell ref="P8:Q8"/>
    <mergeCell ref="U8:V8"/>
    <mergeCell ref="Z8:AA8"/>
    <mergeCell ref="E9:F9"/>
    <mergeCell ref="K9:L9"/>
    <mergeCell ref="P9:Q9"/>
    <mergeCell ref="U9:V9"/>
    <mergeCell ref="Z9:AA9"/>
    <mergeCell ref="E10:F10"/>
    <mergeCell ref="K10:L10"/>
    <mergeCell ref="P10:Q10"/>
    <mergeCell ref="U10:V10"/>
    <mergeCell ref="Z10:AA10"/>
    <mergeCell ref="E11:F11"/>
    <mergeCell ref="K11:L11"/>
    <mergeCell ref="P11:Q11"/>
    <mergeCell ref="U11:V11"/>
    <mergeCell ref="Z11:AA11"/>
    <mergeCell ref="E12:F12"/>
    <mergeCell ref="K12:L12"/>
    <mergeCell ref="P12:Q12"/>
    <mergeCell ref="U12:V12"/>
    <mergeCell ref="Z12:AA12"/>
    <mergeCell ref="E13:F13"/>
    <mergeCell ref="K13:L13"/>
    <mergeCell ref="P13:Q13"/>
    <mergeCell ref="U13:V13"/>
    <mergeCell ref="Z13:AA13"/>
    <mergeCell ref="E14:F14"/>
    <mergeCell ref="K14:L14"/>
    <mergeCell ref="P14:Q14"/>
    <mergeCell ref="U14:V14"/>
    <mergeCell ref="Z14:AA14"/>
    <mergeCell ref="E15:F15"/>
    <mergeCell ref="K15:L15"/>
    <mergeCell ref="P15:Q15"/>
    <mergeCell ref="U15:V15"/>
    <mergeCell ref="Z15:AA15"/>
    <mergeCell ref="E16:F16"/>
    <mergeCell ref="K16:L16"/>
    <mergeCell ref="P16:Q16"/>
    <mergeCell ref="U16:V16"/>
    <mergeCell ref="Z16:AA16"/>
    <mergeCell ref="E17:F17"/>
    <mergeCell ref="K17:L17"/>
    <mergeCell ref="P17:Q17"/>
    <mergeCell ref="U17:V17"/>
    <mergeCell ref="Z17:AA17"/>
    <mergeCell ref="E18:F18"/>
    <mergeCell ref="K18:L18"/>
    <mergeCell ref="P18:Q18"/>
    <mergeCell ref="U18:V18"/>
    <mergeCell ref="Z18:AA18"/>
    <mergeCell ref="E19:F19"/>
    <mergeCell ref="K19:L19"/>
    <mergeCell ref="P19:Q19"/>
    <mergeCell ref="U19:V19"/>
    <mergeCell ref="Z19:AA19"/>
    <mergeCell ref="E20:F20"/>
    <mergeCell ref="K20:L20"/>
    <mergeCell ref="P20:Q20"/>
    <mergeCell ref="U20:V20"/>
    <mergeCell ref="Z20:AA20"/>
    <mergeCell ref="E21:F21"/>
    <mergeCell ref="K21:L21"/>
    <mergeCell ref="P21:Q21"/>
    <mergeCell ref="U21:V21"/>
    <mergeCell ref="Z21:AA21"/>
    <mergeCell ref="E22:F22"/>
    <mergeCell ref="K22:L22"/>
    <mergeCell ref="P22:Q22"/>
    <mergeCell ref="U22:V22"/>
    <mergeCell ref="Z22:AA22"/>
    <mergeCell ref="E23:F23"/>
    <mergeCell ref="K23:L23"/>
    <mergeCell ref="P23:Q23"/>
    <mergeCell ref="U23:V23"/>
    <mergeCell ref="Z23:AA23"/>
    <mergeCell ref="E24:F24"/>
    <mergeCell ref="K24:L24"/>
    <mergeCell ref="P24:Q24"/>
    <mergeCell ref="U24:V24"/>
    <mergeCell ref="Z24:AA24"/>
    <mergeCell ref="E25:F25"/>
    <mergeCell ref="K25:L25"/>
    <mergeCell ref="P25:Q25"/>
    <mergeCell ref="U25:V25"/>
    <mergeCell ref="Z25:AA25"/>
    <mergeCell ref="E26:F26"/>
    <mergeCell ref="K26:L26"/>
    <mergeCell ref="P26:Q26"/>
    <mergeCell ref="U26:V26"/>
    <mergeCell ref="Z26:AA26"/>
    <mergeCell ref="E27:F27"/>
    <mergeCell ref="K27:L27"/>
    <mergeCell ref="P27:Q27"/>
    <mergeCell ref="U27:V27"/>
    <mergeCell ref="Z27:AA27"/>
    <mergeCell ref="E28:F28"/>
    <mergeCell ref="K28:L28"/>
    <mergeCell ref="P28:Q28"/>
    <mergeCell ref="U28:V28"/>
    <mergeCell ref="Z28:AA28"/>
    <mergeCell ref="E29:F29"/>
    <mergeCell ref="K29:L29"/>
    <mergeCell ref="P29:Q29"/>
    <mergeCell ref="U29:V29"/>
    <mergeCell ref="Z29:AA29"/>
    <mergeCell ref="E30:F30"/>
    <mergeCell ref="K30:L30"/>
    <mergeCell ref="P30:Q30"/>
    <mergeCell ref="U30:V30"/>
    <mergeCell ref="Z30:AA30"/>
    <mergeCell ref="E31:F31"/>
    <mergeCell ref="K31:L31"/>
    <mergeCell ref="P31:Q31"/>
    <mergeCell ref="U31:V31"/>
    <mergeCell ref="Z31:AA31"/>
    <mergeCell ref="E32:F32"/>
    <mergeCell ref="K32:L32"/>
    <mergeCell ref="P32:Q32"/>
    <mergeCell ref="U32:V32"/>
    <mergeCell ref="Z32:AA32"/>
    <mergeCell ref="E35:F35"/>
    <mergeCell ref="K35:L35"/>
    <mergeCell ref="P35:Q35"/>
    <mergeCell ref="U35:V35"/>
    <mergeCell ref="Z35:AA35"/>
    <mergeCell ref="Z36:AA36"/>
    <mergeCell ref="E33:F33"/>
    <mergeCell ref="K33:L33"/>
    <mergeCell ref="P33:Q33"/>
    <mergeCell ref="U33:V33"/>
    <mergeCell ref="Z33:AA33"/>
    <mergeCell ref="E34:F34"/>
    <mergeCell ref="K34:L34"/>
    <mergeCell ref="P34:Q34"/>
    <mergeCell ref="U34:V34"/>
    <mergeCell ref="Z34:AA34"/>
  </mergeCells>
  <phoneticPr fontId="2"/>
  <conditionalFormatting sqref="E7:F7">
    <cfRule type="cellIs" dxfId="613" priority="140" operator="greaterThan">
      <formula>$D$7</formula>
    </cfRule>
  </conditionalFormatting>
  <conditionalFormatting sqref="E8:F8">
    <cfRule type="cellIs" dxfId="612" priority="5" operator="greaterThan">
      <formula>$D$8</formula>
    </cfRule>
  </conditionalFormatting>
  <conditionalFormatting sqref="E9:F9">
    <cfRule type="cellIs" dxfId="611" priority="139" operator="greaterThan">
      <formula>$D$9</formula>
    </cfRule>
  </conditionalFormatting>
  <conditionalFormatting sqref="E10:F10">
    <cfRule type="cellIs" dxfId="610" priority="138" operator="greaterThan">
      <formula>$D$10</formula>
    </cfRule>
  </conditionalFormatting>
  <conditionalFormatting sqref="E12:F12">
    <cfRule type="cellIs" dxfId="609" priority="128" operator="greaterThan">
      <formula>$D$12</formula>
    </cfRule>
  </conditionalFormatting>
  <conditionalFormatting sqref="E13:F13">
    <cfRule type="cellIs" dxfId="608" priority="127" operator="greaterThan">
      <formula>$D$13</formula>
    </cfRule>
  </conditionalFormatting>
  <conditionalFormatting sqref="E14:F14">
    <cfRule type="cellIs" dxfId="607" priority="126" operator="greaterThan">
      <formula>$D$14</formula>
    </cfRule>
  </conditionalFormatting>
  <conditionalFormatting sqref="E15:F15">
    <cfRule type="cellIs" dxfId="606" priority="125" operator="greaterThan">
      <formula>$D$15</formula>
    </cfRule>
  </conditionalFormatting>
  <conditionalFormatting sqref="E16:F16">
    <cfRule type="cellIs" dxfId="605" priority="124" operator="greaterThan">
      <formula>$D$16</formula>
    </cfRule>
  </conditionalFormatting>
  <conditionalFormatting sqref="E17:F17">
    <cfRule type="cellIs" dxfId="604" priority="136" operator="greaterThan">
      <formula>$D$17</formula>
    </cfRule>
  </conditionalFormatting>
  <conditionalFormatting sqref="E18:F18">
    <cfRule type="cellIs" dxfId="603" priority="135" operator="greaterThan">
      <formula>$D$18</formula>
    </cfRule>
  </conditionalFormatting>
  <conditionalFormatting sqref="E19:F19">
    <cfRule type="cellIs" dxfId="602" priority="134" operator="greaterThan">
      <formula>$D$19</formula>
    </cfRule>
  </conditionalFormatting>
  <conditionalFormatting sqref="E20:F20">
    <cfRule type="cellIs" dxfId="601" priority="133" operator="greaterThan">
      <formula>$D$20</formula>
    </cfRule>
  </conditionalFormatting>
  <conditionalFormatting sqref="E21:F21">
    <cfRule type="cellIs" dxfId="600" priority="132" operator="greaterThan">
      <formula>$D$21</formula>
    </cfRule>
  </conditionalFormatting>
  <conditionalFormatting sqref="E22:F22">
    <cfRule type="cellIs" dxfId="599" priority="131" operator="greaterThan">
      <formula>$D$22</formula>
    </cfRule>
  </conditionalFormatting>
  <conditionalFormatting sqref="E23:F23">
    <cfRule type="cellIs" dxfId="598" priority="130" operator="greaterThan">
      <formula>$D$23</formula>
    </cfRule>
  </conditionalFormatting>
  <conditionalFormatting sqref="E25:G25">
    <cfRule type="cellIs" dxfId="597" priority="123" operator="greaterThan">
      <formula>$D$25</formula>
    </cfRule>
  </conditionalFormatting>
  <conditionalFormatting sqref="E26:G26">
    <cfRule type="cellIs" dxfId="596" priority="122" operator="greaterThan">
      <formula>$D$26</formula>
    </cfRule>
  </conditionalFormatting>
  <conditionalFormatting sqref="E27:G27">
    <cfRule type="cellIs" dxfId="595" priority="121" operator="greaterThan">
      <formula>$D$27</formula>
    </cfRule>
  </conditionalFormatting>
  <conditionalFormatting sqref="E28:G28">
    <cfRule type="cellIs" dxfId="594" priority="120" operator="greaterThan">
      <formula>$D$28</formula>
    </cfRule>
  </conditionalFormatting>
  <conditionalFormatting sqref="E29:G29">
    <cfRule type="cellIs" dxfId="593" priority="119" operator="greaterThan">
      <formula>$D$29</formula>
    </cfRule>
  </conditionalFormatting>
  <conditionalFormatting sqref="E30:G30">
    <cfRule type="cellIs" dxfId="592" priority="142" operator="greaterThan">
      <formula>$D$30</formula>
    </cfRule>
  </conditionalFormatting>
  <conditionalFormatting sqref="E31:G31">
    <cfRule type="cellIs" dxfId="591" priority="143" operator="greaterThan">
      <formula>$D$31</formula>
    </cfRule>
  </conditionalFormatting>
  <conditionalFormatting sqref="E32:G32">
    <cfRule type="cellIs" dxfId="590" priority="144" operator="greaterThan">
      <formula>$D$32</formula>
    </cfRule>
  </conditionalFormatting>
  <conditionalFormatting sqref="E33:G33">
    <cfRule type="cellIs" dxfId="589" priority="145" operator="greaterThan">
      <formula>$D$33</formula>
    </cfRule>
  </conditionalFormatting>
  <conditionalFormatting sqref="E34:G34">
    <cfRule type="cellIs" dxfId="588" priority="146" operator="greaterThan">
      <formula>$D$34</formula>
    </cfRule>
  </conditionalFormatting>
  <conditionalFormatting sqref="E35:G35">
    <cfRule type="cellIs" dxfId="587" priority="148" stopIfTrue="1" operator="greaterThan">
      <formula>$D$35</formula>
    </cfRule>
    <cfRule type="expression" dxfId="586" priority="147" stopIfTrue="1">
      <formula>AND($E$7:$F$34=0)</formula>
    </cfRule>
  </conditionalFormatting>
  <conditionalFormatting sqref="G19 E24:F24">
    <cfRule type="cellIs" dxfId="585" priority="129" operator="greaterThan">
      <formula>$D$24</formula>
    </cfRule>
  </conditionalFormatting>
  <conditionalFormatting sqref="K12">
    <cfRule type="cellIs" dxfId="584" priority="118" operator="greaterThan">
      <formula>$J$12</formula>
    </cfRule>
  </conditionalFormatting>
  <conditionalFormatting sqref="K13">
    <cfRule type="cellIs" dxfId="583" priority="117" operator="greaterThan">
      <formula>$J$13</formula>
    </cfRule>
  </conditionalFormatting>
  <conditionalFormatting sqref="K14">
    <cfRule type="cellIs" dxfId="582" priority="116" operator="greaterThan">
      <formula>$J$14</formula>
    </cfRule>
  </conditionalFormatting>
  <conditionalFormatting sqref="K15">
    <cfRule type="cellIs" dxfId="581" priority="115" operator="greaterThan">
      <formula>$J$15</formula>
    </cfRule>
  </conditionalFormatting>
  <conditionalFormatting sqref="K16">
    <cfRule type="cellIs" dxfId="580" priority="109" operator="greaterThan">
      <formula>$J$16</formula>
    </cfRule>
  </conditionalFormatting>
  <conditionalFormatting sqref="K17">
    <cfRule type="cellIs" dxfId="579" priority="107" operator="greaterThan">
      <formula>$J$17</formula>
    </cfRule>
  </conditionalFormatting>
  <conditionalFormatting sqref="K18">
    <cfRule type="cellIs" dxfId="578" priority="114" operator="greaterThan">
      <formula>$J$18</formula>
    </cfRule>
  </conditionalFormatting>
  <conditionalFormatting sqref="K19">
    <cfRule type="cellIs" dxfId="577" priority="113" operator="greaterThan">
      <formula>$J$19</formula>
    </cfRule>
  </conditionalFormatting>
  <conditionalFormatting sqref="K20">
    <cfRule type="cellIs" dxfId="576" priority="112" operator="greaterThan">
      <formula>$J$20</formula>
    </cfRule>
  </conditionalFormatting>
  <conditionalFormatting sqref="K21">
    <cfRule type="cellIs" dxfId="575" priority="111" operator="greaterThan">
      <formula>$J$21</formula>
    </cfRule>
  </conditionalFormatting>
  <conditionalFormatting sqref="K22">
    <cfRule type="cellIs" dxfId="574" priority="110" operator="greaterThan">
      <formula>$J$22</formula>
    </cfRule>
  </conditionalFormatting>
  <conditionalFormatting sqref="K23">
    <cfRule type="cellIs" dxfId="573" priority="108" operator="greaterThan">
      <formula>$J$23</formula>
    </cfRule>
  </conditionalFormatting>
  <conditionalFormatting sqref="K8:L8">
    <cfRule type="cellIs" dxfId="572" priority="102" operator="greaterThan">
      <formula>$J$8</formula>
    </cfRule>
  </conditionalFormatting>
  <conditionalFormatting sqref="K9:L9">
    <cfRule type="cellIs" dxfId="571" priority="101" operator="greaterThan">
      <formula>$J$9</formula>
    </cfRule>
  </conditionalFormatting>
  <conditionalFormatting sqref="K24:L24">
    <cfRule type="cellIs" dxfId="570" priority="106" operator="greaterThan">
      <formula>$J$24</formula>
    </cfRule>
  </conditionalFormatting>
  <conditionalFormatting sqref="K25:L25">
    <cfRule type="cellIs" dxfId="569" priority="105" operator="greaterThan">
      <formula>$J$25</formula>
    </cfRule>
  </conditionalFormatting>
  <conditionalFormatting sqref="K26:L26">
    <cfRule type="cellIs" dxfId="568" priority="104" operator="greaterThan">
      <formula>$J$26</formula>
    </cfRule>
  </conditionalFormatting>
  <conditionalFormatting sqref="K27:L27">
    <cfRule type="cellIs" dxfId="567" priority="103" operator="greaterThan">
      <formula>$J$27</formula>
    </cfRule>
  </conditionalFormatting>
  <conditionalFormatting sqref="K28:L28">
    <cfRule type="cellIs" dxfId="566" priority="99" operator="greaterThan">
      <formula>$J$28</formula>
    </cfRule>
  </conditionalFormatting>
  <conditionalFormatting sqref="K29:L29">
    <cfRule type="cellIs" dxfId="565" priority="98" operator="greaterThan">
      <formula>$J$29</formula>
    </cfRule>
  </conditionalFormatting>
  <conditionalFormatting sqref="K30:L30">
    <cfRule type="cellIs" dxfId="564" priority="97" operator="greaterThan">
      <formula>$J$30</formula>
    </cfRule>
  </conditionalFormatting>
  <conditionalFormatting sqref="K31:L31">
    <cfRule type="cellIs" dxfId="563" priority="96" operator="greaterThan">
      <formula>$J$31</formula>
    </cfRule>
  </conditionalFormatting>
  <conditionalFormatting sqref="K32:L32">
    <cfRule type="cellIs" dxfId="562" priority="95" operator="greaterThan">
      <formula>$J$32</formula>
    </cfRule>
  </conditionalFormatting>
  <conditionalFormatting sqref="K33:L33">
    <cfRule type="cellIs" dxfId="561" priority="94" operator="greaterThan">
      <formula>$J$33</formula>
    </cfRule>
  </conditionalFormatting>
  <conditionalFormatting sqref="K34:L34">
    <cfRule type="cellIs" dxfId="560" priority="93" operator="greaterThan">
      <formula>$J$34</formula>
    </cfRule>
  </conditionalFormatting>
  <conditionalFormatting sqref="K35:L35">
    <cfRule type="cellIs" dxfId="559" priority="92" stopIfTrue="1" operator="greaterThan">
      <formula>$J$35</formula>
    </cfRule>
    <cfRule type="expression" dxfId="558" priority="91" stopIfTrue="1">
      <formula>AND($K$7:$L$34=0)</formula>
    </cfRule>
  </conditionalFormatting>
  <conditionalFormatting sqref="N9:N10 N12 N14:N17">
    <cfRule type="expression" dxfId="557" priority="2">
      <formula>$P$13&gt;0</formula>
    </cfRule>
  </conditionalFormatting>
  <conditionalFormatting sqref="P8">
    <cfRule type="cellIs" dxfId="556" priority="141" operator="greaterThan">
      <formula>$O$8</formula>
    </cfRule>
  </conditionalFormatting>
  <conditionalFormatting sqref="P9">
    <cfRule type="cellIs" dxfId="555" priority="88" operator="greaterThan">
      <formula>$O$9</formula>
    </cfRule>
  </conditionalFormatting>
  <conditionalFormatting sqref="P10">
    <cfRule type="cellIs" dxfId="554" priority="149" operator="greaterThan">
      <formula>$O$10</formula>
    </cfRule>
  </conditionalFormatting>
  <conditionalFormatting sqref="P11">
    <cfRule type="cellIs" dxfId="553" priority="90" operator="greaterThan">
      <formula>$O$11</formula>
    </cfRule>
  </conditionalFormatting>
  <conditionalFormatting sqref="P13">
    <cfRule type="cellIs" dxfId="552" priority="89" operator="greaterThan">
      <formula>$O$13</formula>
    </cfRule>
  </conditionalFormatting>
  <conditionalFormatting sqref="P18">
    <cfRule type="cellIs" dxfId="551" priority="87" operator="greaterThan">
      <formula>$O$18</formula>
    </cfRule>
  </conditionalFormatting>
  <conditionalFormatting sqref="P19">
    <cfRule type="cellIs" dxfId="550" priority="86" operator="greaterThan">
      <formula>$O$19</formula>
    </cfRule>
  </conditionalFormatting>
  <conditionalFormatting sqref="P20">
    <cfRule type="cellIs" dxfId="549" priority="85" operator="greaterThan">
      <formula>$O$20</formula>
    </cfRule>
  </conditionalFormatting>
  <conditionalFormatting sqref="P21">
    <cfRule type="cellIs" dxfId="548" priority="84" operator="greaterThan">
      <formula>$O$21</formula>
    </cfRule>
  </conditionalFormatting>
  <conditionalFormatting sqref="P22">
    <cfRule type="cellIs" dxfId="547" priority="83" operator="greaterThan">
      <formula>$O$22</formula>
    </cfRule>
  </conditionalFormatting>
  <conditionalFormatting sqref="P23">
    <cfRule type="cellIs" dxfId="546" priority="82" operator="greaterThan">
      <formula>$O$23</formula>
    </cfRule>
  </conditionalFormatting>
  <conditionalFormatting sqref="P24">
    <cfRule type="cellIs" dxfId="545" priority="81" operator="greaterThan">
      <formula>$O$24</formula>
    </cfRule>
  </conditionalFormatting>
  <conditionalFormatting sqref="P25">
    <cfRule type="cellIs" dxfId="544" priority="80" operator="greaterThan">
      <formula>$O$25</formula>
    </cfRule>
  </conditionalFormatting>
  <conditionalFormatting sqref="P7:Q7">
    <cfRule type="cellIs" dxfId="543" priority="1" operator="greaterThan">
      <formula>$O$7</formula>
    </cfRule>
  </conditionalFormatting>
  <conditionalFormatting sqref="P12:Q12">
    <cfRule type="cellIs" dxfId="542" priority="76" operator="greaterThan">
      <formula>$O$12</formula>
    </cfRule>
  </conditionalFormatting>
  <conditionalFormatting sqref="P14:Q14">
    <cfRule type="cellIs" dxfId="541" priority="77" operator="greaterThan">
      <formula>$O$14</formula>
    </cfRule>
  </conditionalFormatting>
  <conditionalFormatting sqref="P15:Q15">
    <cfRule type="cellIs" dxfId="540" priority="75" operator="greaterThan">
      <formula>$O$15</formula>
    </cfRule>
  </conditionalFormatting>
  <conditionalFormatting sqref="P16:Q16">
    <cfRule type="cellIs" dxfId="539" priority="74" operator="greaterThan">
      <formula>$O$16</formula>
    </cfRule>
  </conditionalFormatting>
  <conditionalFormatting sqref="P17:Q17">
    <cfRule type="cellIs" dxfId="538" priority="73" operator="greaterThan">
      <formula>$O$17</formula>
    </cfRule>
  </conditionalFormatting>
  <conditionalFormatting sqref="P26:Q26">
    <cfRule type="cellIs" dxfId="537" priority="79" operator="greaterThan">
      <formula>$O$26</formula>
    </cfRule>
  </conditionalFormatting>
  <conditionalFormatting sqref="P27:Q27">
    <cfRule type="cellIs" dxfId="536" priority="78" operator="greaterThan">
      <formula>$O$27</formula>
    </cfRule>
  </conditionalFormatting>
  <conditionalFormatting sqref="P28:Q28">
    <cfRule type="cellIs" dxfId="535" priority="72" operator="greaterThan">
      <formula>$O$28</formula>
    </cfRule>
  </conditionalFormatting>
  <conditionalFormatting sqref="P29:Q29">
    <cfRule type="cellIs" dxfId="534" priority="71" operator="greaterThan">
      <formula>$O$29</formula>
    </cfRule>
  </conditionalFormatting>
  <conditionalFormatting sqref="P30:Q30">
    <cfRule type="cellIs" dxfId="533" priority="70" operator="greaterThan">
      <formula>$O$30</formula>
    </cfRule>
  </conditionalFormatting>
  <conditionalFormatting sqref="P31:Q31">
    <cfRule type="cellIs" dxfId="532" priority="69" operator="greaterThan">
      <formula>$O$31</formula>
    </cfRule>
  </conditionalFormatting>
  <conditionalFormatting sqref="P32:Q32">
    <cfRule type="cellIs" dxfId="531" priority="68" operator="greaterThan">
      <formula>$O$32</formula>
    </cfRule>
  </conditionalFormatting>
  <conditionalFormatting sqref="P33:Q33">
    <cfRule type="cellIs" dxfId="530" priority="67" operator="greaterThan">
      <formula>$O$33</formula>
    </cfRule>
  </conditionalFormatting>
  <conditionalFormatting sqref="P34:Q34">
    <cfRule type="cellIs" dxfId="529" priority="66" operator="greaterThan">
      <formula>$O$34</formula>
    </cfRule>
  </conditionalFormatting>
  <conditionalFormatting sqref="P35:Q35">
    <cfRule type="cellIs" dxfId="528" priority="65" stopIfTrue="1" operator="greaterThan">
      <formula>$O$35</formula>
    </cfRule>
    <cfRule type="expression" dxfId="527" priority="64" stopIfTrue="1">
      <formula>AND($P$7:$Q$34=0)</formula>
    </cfRule>
  </conditionalFormatting>
  <conditionalFormatting sqref="U7:U8">
    <cfRule type="cellIs" dxfId="526" priority="63" operator="greaterThan">
      <formula>$T$7</formula>
    </cfRule>
  </conditionalFormatting>
  <conditionalFormatting sqref="U9:V9">
    <cfRule type="cellIs" dxfId="525" priority="62" operator="greaterThan">
      <formula>$T$9</formula>
    </cfRule>
  </conditionalFormatting>
  <conditionalFormatting sqref="U10:V10">
    <cfRule type="cellIs" dxfId="524" priority="61" operator="greaterThan">
      <formula>$T$10</formula>
    </cfRule>
  </conditionalFormatting>
  <conditionalFormatting sqref="U11:V11">
    <cfRule type="cellIs" dxfId="523" priority="60" operator="greaterThan">
      <formula>$T$11</formula>
    </cfRule>
  </conditionalFormatting>
  <conditionalFormatting sqref="U12:V17">
    <cfRule type="cellIs" dxfId="522" priority="59" operator="greaterThan">
      <formula>$T$12</formula>
    </cfRule>
  </conditionalFormatting>
  <conditionalFormatting sqref="U13:V13">
    <cfRule type="cellIs" dxfId="521" priority="51" operator="greaterThan">
      <formula>$T$13</formula>
    </cfRule>
  </conditionalFormatting>
  <conditionalFormatting sqref="U14:V14">
    <cfRule type="cellIs" dxfId="520" priority="50" operator="greaterThan">
      <formula>$T$14</formula>
    </cfRule>
  </conditionalFormatting>
  <conditionalFormatting sqref="U15:V15">
    <cfRule type="cellIs" dxfId="519" priority="49" operator="greaterThan">
      <formula>$T$15</formula>
    </cfRule>
  </conditionalFormatting>
  <conditionalFormatting sqref="U16:V16">
    <cfRule type="cellIs" dxfId="518" priority="48" operator="greaterThan">
      <formula>$T$16</formula>
    </cfRule>
  </conditionalFormatting>
  <conditionalFormatting sqref="U17:V17">
    <cfRule type="cellIs" dxfId="517" priority="47" operator="greaterThan">
      <formula>$T$17</formula>
    </cfRule>
  </conditionalFormatting>
  <conditionalFormatting sqref="U18:V18">
    <cfRule type="cellIs" dxfId="516" priority="58" operator="greaterThan">
      <formula>$T$18</formula>
    </cfRule>
  </conditionalFormatting>
  <conditionalFormatting sqref="U19:V19">
    <cfRule type="cellIs" dxfId="515" priority="57" operator="greaterThan">
      <formula>$T$19</formula>
    </cfRule>
  </conditionalFormatting>
  <conditionalFormatting sqref="U20:V20">
    <cfRule type="cellIs" dxfId="514" priority="56" operator="greaterThan">
      <formula>$T$20</formula>
    </cfRule>
  </conditionalFormatting>
  <conditionalFormatting sqref="U21:V21">
    <cfRule type="cellIs" dxfId="513" priority="55" operator="greaterThan">
      <formula>$T$21</formula>
    </cfRule>
  </conditionalFormatting>
  <conditionalFormatting sqref="U22:V22">
    <cfRule type="cellIs" dxfId="512" priority="54" operator="greaterThan">
      <formula>$T$22</formula>
    </cfRule>
  </conditionalFormatting>
  <conditionalFormatting sqref="U23:V23">
    <cfRule type="cellIs" dxfId="511" priority="53" operator="greaterThan">
      <formula>$T$23</formula>
    </cfRule>
  </conditionalFormatting>
  <conditionalFormatting sqref="U24:V24">
    <cfRule type="cellIs" dxfId="510" priority="52" operator="greaterThan">
      <formula>$T$24</formula>
    </cfRule>
  </conditionalFormatting>
  <conditionalFormatting sqref="U25:V25">
    <cfRule type="cellIs" dxfId="509" priority="46" operator="greaterThan">
      <formula>$T$25</formula>
    </cfRule>
  </conditionalFormatting>
  <conditionalFormatting sqref="U26:V26">
    <cfRule type="cellIs" dxfId="508" priority="45" operator="greaterThan">
      <formula>$T$26</formula>
    </cfRule>
  </conditionalFormatting>
  <conditionalFormatting sqref="U27:V27">
    <cfRule type="cellIs" dxfId="507" priority="44" operator="greaterThan">
      <formula>$T$27</formula>
    </cfRule>
  </conditionalFormatting>
  <conditionalFormatting sqref="U28:V28">
    <cfRule type="cellIs" dxfId="506" priority="43" operator="greaterThan">
      <formula>$T$28</formula>
    </cfRule>
  </conditionalFormatting>
  <conditionalFormatting sqref="U29:V29">
    <cfRule type="cellIs" dxfId="505" priority="42" operator="greaterThan">
      <formula>$T$29</formula>
    </cfRule>
  </conditionalFormatting>
  <conditionalFormatting sqref="U30:V30">
    <cfRule type="cellIs" dxfId="504" priority="41" operator="greaterThan">
      <formula>$T$30</formula>
    </cfRule>
  </conditionalFormatting>
  <conditionalFormatting sqref="U31:V31">
    <cfRule type="cellIs" dxfId="503" priority="40" operator="greaterThan">
      <formula>$T$31</formula>
    </cfRule>
  </conditionalFormatting>
  <conditionalFormatting sqref="U32:V32">
    <cfRule type="cellIs" dxfId="502" priority="39" operator="greaterThan">
      <formula>$T$32</formula>
    </cfRule>
  </conditionalFormatting>
  <conditionalFormatting sqref="U33:V33">
    <cfRule type="cellIs" dxfId="501" priority="38" operator="greaterThan">
      <formula>$T$33</formula>
    </cfRule>
  </conditionalFormatting>
  <conditionalFormatting sqref="U34:V34">
    <cfRule type="cellIs" dxfId="500" priority="37" operator="greaterThan">
      <formula>$T$34</formula>
    </cfRule>
  </conditionalFormatting>
  <conditionalFormatting sqref="U35:V35">
    <cfRule type="cellIs" dxfId="499" priority="36" stopIfTrue="1" operator="greaterThan">
      <formula>$T$35</formula>
    </cfRule>
    <cfRule type="expression" dxfId="498" priority="35" stopIfTrue="1">
      <formula>AND($U$7:$V$34=0)</formula>
    </cfRule>
  </conditionalFormatting>
  <conditionalFormatting sqref="Z7:AA7 Z8">
    <cfRule type="cellIs" dxfId="497" priority="34" operator="greaterThan">
      <formula>$Y$7</formula>
    </cfRule>
  </conditionalFormatting>
  <conditionalFormatting sqref="Z9:AA9">
    <cfRule type="cellIs" dxfId="496" priority="33" operator="greaterThan">
      <formula>$Y$9</formula>
    </cfRule>
  </conditionalFormatting>
  <conditionalFormatting sqref="Z10:AA10">
    <cfRule type="cellIs" dxfId="495" priority="32" operator="greaterThan">
      <formula>$Y$10</formula>
    </cfRule>
  </conditionalFormatting>
  <conditionalFormatting sqref="Z11:AA16">
    <cfRule type="cellIs" dxfId="494" priority="31" operator="greaterThan">
      <formula>$Y$11</formula>
    </cfRule>
  </conditionalFormatting>
  <conditionalFormatting sqref="Z12:AA12">
    <cfRule type="cellIs" dxfId="493" priority="24" operator="greaterThan">
      <formula>$Y$12</formula>
    </cfRule>
  </conditionalFormatting>
  <conditionalFormatting sqref="Z13:AA13">
    <cfRule type="cellIs" dxfId="492" priority="23" operator="greaterThan">
      <formula>$Y$13</formula>
    </cfRule>
  </conditionalFormatting>
  <conditionalFormatting sqref="Z14:AA14">
    <cfRule type="cellIs" dxfId="491" priority="22" operator="greaterThan">
      <formula>$Y$14</formula>
    </cfRule>
  </conditionalFormatting>
  <conditionalFormatting sqref="Z15:AA15">
    <cfRule type="cellIs" dxfId="490" priority="21" operator="greaterThan">
      <formula>$Y$15</formula>
    </cfRule>
  </conditionalFormatting>
  <conditionalFormatting sqref="Z16:AA16">
    <cfRule type="cellIs" dxfId="489" priority="20" operator="greaterThan">
      <formula>$Y$16</formula>
    </cfRule>
  </conditionalFormatting>
  <conditionalFormatting sqref="Z17:AA17">
    <cfRule type="cellIs" dxfId="488" priority="30" operator="greaterThan">
      <formula>$Y$17</formula>
    </cfRule>
  </conditionalFormatting>
  <conditionalFormatting sqref="Z18:AA18">
    <cfRule type="cellIs" dxfId="487" priority="29" operator="greaterThan">
      <formula>$Y$18</formula>
    </cfRule>
  </conditionalFormatting>
  <conditionalFormatting sqref="Z19:AA19">
    <cfRule type="cellIs" dxfId="486" priority="28" operator="greaterThan">
      <formula>$Y$19</formula>
    </cfRule>
  </conditionalFormatting>
  <conditionalFormatting sqref="Z20:AA20">
    <cfRule type="cellIs" dxfId="485" priority="27" operator="greaterThan">
      <formula>$Y$20</formula>
    </cfRule>
  </conditionalFormatting>
  <conditionalFormatting sqref="Z21:AA21">
    <cfRule type="cellIs" dxfId="484" priority="26" operator="greaterThan">
      <formula>$Y$21</formula>
    </cfRule>
  </conditionalFormatting>
  <conditionalFormatting sqref="Z22:AA22">
    <cfRule type="cellIs" dxfId="483" priority="25" operator="greaterThan">
      <formula>$Y$22</formula>
    </cfRule>
  </conditionalFormatting>
  <conditionalFormatting sqref="Z23:AA23">
    <cfRule type="cellIs" dxfId="482" priority="19" operator="greaterThan">
      <formula>$Y$23</formula>
    </cfRule>
  </conditionalFormatting>
  <conditionalFormatting sqref="Z24:AA24">
    <cfRule type="cellIs" dxfId="481" priority="18" operator="greaterThan">
      <formula>$Y$24</formula>
    </cfRule>
  </conditionalFormatting>
  <conditionalFormatting sqref="Z25:AA25">
    <cfRule type="cellIs" dxfId="480" priority="17" operator="greaterThan">
      <formula>$Y$25</formula>
    </cfRule>
  </conditionalFormatting>
  <conditionalFormatting sqref="Z26:AA26">
    <cfRule type="cellIs" dxfId="479" priority="16" operator="greaterThan">
      <formula>$Y$26</formula>
    </cfRule>
  </conditionalFormatting>
  <conditionalFormatting sqref="Z27:AA27">
    <cfRule type="cellIs" dxfId="478" priority="15" operator="greaterThan">
      <formula>$Y$27</formula>
    </cfRule>
  </conditionalFormatting>
  <conditionalFormatting sqref="Z28:AA28">
    <cfRule type="cellIs" dxfId="477" priority="14" operator="greaterThan">
      <formula>$Y$28</formula>
    </cfRule>
  </conditionalFormatting>
  <conditionalFormatting sqref="Z29:AA29">
    <cfRule type="cellIs" dxfId="476" priority="13" operator="greaterThan">
      <formula>$Y$29</formula>
    </cfRule>
  </conditionalFormatting>
  <conditionalFormatting sqref="Z30:AA30">
    <cfRule type="cellIs" dxfId="475" priority="12" operator="greaterThan">
      <formula>$Y$30</formula>
    </cfRule>
  </conditionalFormatting>
  <conditionalFormatting sqref="Z31:AA31">
    <cfRule type="cellIs" dxfId="474" priority="11" operator="greaterThan">
      <formula>$Y$31</formula>
    </cfRule>
  </conditionalFormatting>
  <conditionalFormatting sqref="Z32:AA32">
    <cfRule type="cellIs" dxfId="473" priority="10" operator="greaterThan">
      <formula>$Y$32</formula>
    </cfRule>
  </conditionalFormatting>
  <conditionalFormatting sqref="Z33:AA33">
    <cfRule type="cellIs" dxfId="472" priority="9" operator="greaterThan">
      <formula>$Y$33</formula>
    </cfRule>
  </conditionalFormatting>
  <conditionalFormatting sqref="Z34:AA34">
    <cfRule type="cellIs" dxfId="471" priority="8" operator="greaterThan">
      <formula>$Y$34</formula>
    </cfRule>
  </conditionalFormatting>
  <conditionalFormatting sqref="Z35:AA35">
    <cfRule type="cellIs" dxfId="470" priority="7" stopIfTrue="1" operator="greaterThan">
      <formula>$Y$35</formula>
    </cfRule>
    <cfRule type="expression" dxfId="469" priority="6" stopIfTrue="1">
      <formula>AND($Z$7:$AA$34=0)</formula>
    </cfRule>
  </conditionalFormatting>
  <conditionalFormatting sqref="Z36:AA36">
    <cfRule type="expression" dxfId="468" priority="151" stopIfTrue="1">
      <formula>AND($E$7:$F$34=0,$K$7:$L$34=0,$P$7:$Q$34=0,$U$7:$V$34=0,$Z$7:$AA$34=0)</formula>
    </cfRule>
    <cfRule type="cellIs" dxfId="467" priority="152" stopIfTrue="1" operator="greaterThan">
      <formula>$Y$36</formula>
    </cfRule>
  </conditionalFormatting>
  <dataValidations count="1">
    <dataValidation type="custom" allowBlank="1" showInputMessage="1" sqref="B3:D3" xr:uid="{F9707C05-0E22-47F5-93C2-BBB5EAADA7A8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A39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75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+IF(COUNTIF(E7:F12,"&gt;0"),COUNTIF(E7:F12,"&gt;0"),"")</f>
        <v/>
      </c>
      <c r="G5" s="93"/>
      <c r="H5" s="171" t="s">
        <v>23</v>
      </c>
      <c r="I5" s="172"/>
      <c r="J5" s="172"/>
      <c r="K5" s="173"/>
      <c r="L5" s="86" t="str">
        <f>+IF(COUNTIF(K7:L8,"&gt;0")+COUNTIF(K11:L12,"&gt;0"),+COUNTIF(K7:L8,"&gt;0")+COUNTIF(K11:L12,"&gt;0"),"")</f>
        <v/>
      </c>
      <c r="M5" s="171" t="s">
        <v>24</v>
      </c>
      <c r="N5" s="172"/>
      <c r="O5" s="172"/>
      <c r="P5" s="173"/>
      <c r="Q5" s="86" t="str">
        <f>+IF(COUNTIF(P7:Q9,"&gt;0")+COUNTIF(P11:Q12,"&gt;0"),+COUNTIF(P7:Q9,"&gt;0")+COUNTIF(P11:Q12,"&gt;0"),"")</f>
        <v/>
      </c>
      <c r="R5" s="171" t="s">
        <v>25</v>
      </c>
      <c r="S5" s="172"/>
      <c r="T5" s="172"/>
      <c r="U5" s="173"/>
      <c r="V5" s="86" t="str">
        <f>+IF(COUNTIF(U7:V8,"&gt;0")+COUNTIF(U12,"&gt;0"),+COUNTIF(U7:V8,"&gt;0")+COUNTIF(U12,"&gt;0"),"")</f>
        <v/>
      </c>
      <c r="W5" s="171" t="s">
        <v>3</v>
      </c>
      <c r="X5" s="172"/>
      <c r="Y5" s="172"/>
      <c r="Z5" s="173"/>
      <c r="AA5" s="86" t="str">
        <f>+IF(COUNTIF(Z7:AA12,"&gt;0"),COUNTIF(Z7:AA12,"&gt;0"),"")</f>
        <v/>
      </c>
    </row>
    <row r="6" spans="1:27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2" t="s">
        <v>183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190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7" ht="18" customHeight="1">
      <c r="A7" s="2"/>
      <c r="B7" s="19" t="s">
        <v>76</v>
      </c>
      <c r="C7" s="125" t="s">
        <v>469</v>
      </c>
      <c r="D7" s="13">
        <v>1040</v>
      </c>
      <c r="E7" s="168"/>
      <c r="F7" s="169"/>
      <c r="G7" s="156" t="str">
        <f t="shared" ref="G7:G12" ca="1" si="0">+IF(SUMIF(H7:AA7,"（宮）",K7:AA7),SUMIF(H7:AA7,"（宮）",K7:AA7),"")</f>
        <v/>
      </c>
      <c r="H7" s="80" t="s">
        <v>155</v>
      </c>
      <c r="I7" s="110" t="s">
        <v>475</v>
      </c>
      <c r="J7" s="20">
        <v>124</v>
      </c>
      <c r="K7" s="168"/>
      <c r="L7" s="169"/>
      <c r="M7" s="7" t="s">
        <v>42</v>
      </c>
      <c r="N7" s="110" t="s">
        <v>481</v>
      </c>
      <c r="O7" s="20">
        <v>37</v>
      </c>
      <c r="P7" s="168"/>
      <c r="Q7" s="169"/>
      <c r="R7" s="28" t="s">
        <v>82</v>
      </c>
      <c r="S7" s="110" t="s">
        <v>486</v>
      </c>
      <c r="T7" s="20">
        <v>590</v>
      </c>
      <c r="U7" s="168"/>
      <c r="V7" s="169"/>
      <c r="W7" s="7" t="s">
        <v>42</v>
      </c>
      <c r="X7" s="110" t="s">
        <v>489</v>
      </c>
      <c r="Y7" s="20">
        <v>30</v>
      </c>
      <c r="Z7" s="168"/>
      <c r="AA7" s="169"/>
    </row>
    <row r="8" spans="1:27" ht="18" customHeight="1">
      <c r="A8" s="2"/>
      <c r="B8" s="5" t="s">
        <v>77</v>
      </c>
      <c r="C8" s="111" t="s">
        <v>470</v>
      </c>
      <c r="D8" s="9">
        <v>695</v>
      </c>
      <c r="E8" s="162"/>
      <c r="F8" s="163"/>
      <c r="G8" s="151" t="str">
        <f t="shared" ca="1" si="0"/>
        <v/>
      </c>
      <c r="H8" s="7" t="s">
        <v>155</v>
      </c>
      <c r="I8" s="111" t="s">
        <v>476</v>
      </c>
      <c r="J8" s="9">
        <v>70</v>
      </c>
      <c r="K8" s="162"/>
      <c r="L8" s="163"/>
      <c r="M8" s="12" t="s">
        <v>125</v>
      </c>
      <c r="N8" s="111" t="s">
        <v>482</v>
      </c>
      <c r="O8" s="9">
        <v>1363</v>
      </c>
      <c r="P8" s="162"/>
      <c r="Q8" s="163"/>
      <c r="R8" s="12" t="s">
        <v>118</v>
      </c>
      <c r="S8" s="111" t="s">
        <v>487</v>
      </c>
      <c r="T8" s="9">
        <v>210</v>
      </c>
      <c r="U8" s="162"/>
      <c r="V8" s="163"/>
      <c r="W8" s="7" t="s">
        <v>42</v>
      </c>
      <c r="X8" s="111" t="s">
        <v>490</v>
      </c>
      <c r="Y8" s="8">
        <v>35</v>
      </c>
      <c r="Z8" s="162"/>
      <c r="AA8" s="163"/>
    </row>
    <row r="9" spans="1:27" ht="18" customHeight="1">
      <c r="A9" s="2"/>
      <c r="B9" s="5" t="s">
        <v>78</v>
      </c>
      <c r="C9" s="111" t="s">
        <v>471</v>
      </c>
      <c r="D9" s="9">
        <v>1310</v>
      </c>
      <c r="E9" s="162"/>
      <c r="F9" s="163"/>
      <c r="G9" s="151" t="str">
        <f t="shared" ca="1" si="0"/>
        <v/>
      </c>
      <c r="H9" s="7" t="s">
        <v>155</v>
      </c>
      <c r="I9" s="111" t="s">
        <v>477</v>
      </c>
      <c r="J9" s="9">
        <v>180</v>
      </c>
      <c r="K9" s="162"/>
      <c r="L9" s="163"/>
      <c r="M9" s="7" t="s">
        <v>42</v>
      </c>
      <c r="N9" s="111" t="s">
        <v>483</v>
      </c>
      <c r="O9" s="9">
        <v>5</v>
      </c>
      <c r="P9" s="162"/>
      <c r="Q9" s="163"/>
      <c r="R9" s="12"/>
      <c r="S9" s="111"/>
      <c r="T9" s="9"/>
      <c r="U9" s="162"/>
      <c r="V9" s="163"/>
      <c r="W9" s="7" t="s">
        <v>42</v>
      </c>
      <c r="X9" s="111" t="s">
        <v>491</v>
      </c>
      <c r="Y9" s="8">
        <v>40</v>
      </c>
      <c r="Z9" s="162"/>
      <c r="AA9" s="163"/>
    </row>
    <row r="10" spans="1:27" ht="18" customHeight="1">
      <c r="A10" s="2"/>
      <c r="B10" s="5" t="s">
        <v>79</v>
      </c>
      <c r="C10" s="111" t="s">
        <v>472</v>
      </c>
      <c r="D10" s="9">
        <v>1120</v>
      </c>
      <c r="E10" s="162"/>
      <c r="F10" s="163"/>
      <c r="G10" s="151" t="str">
        <f t="shared" ca="1" si="0"/>
        <v/>
      </c>
      <c r="H10" s="7" t="s">
        <v>155</v>
      </c>
      <c r="I10" s="111" t="s">
        <v>478</v>
      </c>
      <c r="J10" s="100">
        <v>198</v>
      </c>
      <c r="K10" s="162"/>
      <c r="L10" s="163"/>
      <c r="M10" s="12"/>
      <c r="N10" s="111"/>
      <c r="O10" s="9"/>
      <c r="P10" s="162"/>
      <c r="Q10" s="163"/>
      <c r="R10" s="12"/>
      <c r="S10" s="111"/>
      <c r="T10" s="9"/>
      <c r="U10" s="162"/>
      <c r="V10" s="163"/>
      <c r="W10" s="7" t="s">
        <v>42</v>
      </c>
      <c r="X10" s="111" t="s">
        <v>492</v>
      </c>
      <c r="Y10" s="8">
        <v>80</v>
      </c>
      <c r="Z10" s="162"/>
      <c r="AA10" s="163"/>
    </row>
    <row r="11" spans="1:27" ht="18" customHeight="1">
      <c r="A11" s="2"/>
      <c r="B11" s="5" t="s">
        <v>80</v>
      </c>
      <c r="C11" s="111" t="s">
        <v>473</v>
      </c>
      <c r="D11" s="9">
        <v>730</v>
      </c>
      <c r="E11" s="162"/>
      <c r="F11" s="163"/>
      <c r="G11" s="151" t="str">
        <f t="shared" ca="1" si="0"/>
        <v/>
      </c>
      <c r="H11" s="7" t="s">
        <v>42</v>
      </c>
      <c r="I11" s="111" t="s">
        <v>479</v>
      </c>
      <c r="J11" s="9">
        <v>44</v>
      </c>
      <c r="K11" s="162"/>
      <c r="L11" s="163"/>
      <c r="M11" s="7" t="s">
        <v>42</v>
      </c>
      <c r="N11" s="111" t="s">
        <v>484</v>
      </c>
      <c r="O11" s="9">
        <v>16</v>
      </c>
      <c r="P11" s="162"/>
      <c r="Q11" s="163"/>
      <c r="R11" s="12"/>
      <c r="S11" s="111"/>
      <c r="T11" s="9"/>
      <c r="U11" s="162"/>
      <c r="V11" s="163"/>
      <c r="W11" s="7" t="s">
        <v>42</v>
      </c>
      <c r="X11" s="111" t="s">
        <v>493</v>
      </c>
      <c r="Y11" s="8">
        <v>15</v>
      </c>
      <c r="Z11" s="162"/>
      <c r="AA11" s="163"/>
    </row>
    <row r="12" spans="1:27" ht="18" customHeight="1" thickBot="1">
      <c r="A12" s="2"/>
      <c r="B12" s="56" t="s">
        <v>81</v>
      </c>
      <c r="C12" s="128" t="s">
        <v>474</v>
      </c>
      <c r="D12" s="53">
        <v>380</v>
      </c>
      <c r="E12" s="162"/>
      <c r="F12" s="163"/>
      <c r="G12" s="159" t="str">
        <f t="shared" ca="1" si="0"/>
        <v/>
      </c>
      <c r="H12" s="54" t="s">
        <v>42</v>
      </c>
      <c r="I12" s="128" t="s">
        <v>480</v>
      </c>
      <c r="J12" s="53">
        <v>20</v>
      </c>
      <c r="K12" s="162"/>
      <c r="L12" s="163"/>
      <c r="M12" s="54" t="s">
        <v>42</v>
      </c>
      <c r="N12" s="128" t="s">
        <v>485</v>
      </c>
      <c r="O12" s="53">
        <v>7</v>
      </c>
      <c r="P12" s="162"/>
      <c r="Q12" s="163"/>
      <c r="R12" s="54" t="s">
        <v>42</v>
      </c>
      <c r="S12" s="128" t="s">
        <v>488</v>
      </c>
      <c r="T12" s="53">
        <v>9</v>
      </c>
      <c r="U12" s="162"/>
      <c r="V12" s="163"/>
      <c r="W12" s="54" t="s">
        <v>42</v>
      </c>
      <c r="X12" s="128" t="s">
        <v>494</v>
      </c>
      <c r="Y12" s="55">
        <v>10</v>
      </c>
      <c r="Z12" s="162"/>
      <c r="AA12" s="163"/>
    </row>
    <row r="13" spans="1:27" ht="18" customHeight="1" thickTop="1">
      <c r="A13" s="2"/>
      <c r="B13" s="10" t="s">
        <v>18</v>
      </c>
      <c r="C13" s="123"/>
      <c r="D13" s="65">
        <f>SUM(D7:D12)</f>
        <v>5275</v>
      </c>
      <c r="E13" s="192" t="str">
        <f>IF(SUM(E7:E12),SUM(E7:E12),"")</f>
        <v/>
      </c>
      <c r="F13" s="193"/>
      <c r="G13" s="96"/>
      <c r="H13" s="45" t="s">
        <v>18</v>
      </c>
      <c r="I13" s="123"/>
      <c r="J13" s="65">
        <f>SUM(J7:J12)</f>
        <v>636</v>
      </c>
      <c r="K13" s="192" t="str">
        <f>IF(SUM(K7:K12),SUM(K7:K12),"")</f>
        <v/>
      </c>
      <c r="L13" s="193"/>
      <c r="M13" s="45" t="s">
        <v>18</v>
      </c>
      <c r="N13" s="123"/>
      <c r="O13" s="65">
        <f>SUM(O7:O12)</f>
        <v>1428</v>
      </c>
      <c r="P13" s="192" t="str">
        <f>IF(SUM(P7:P12),SUM(P7:P12),"")</f>
        <v/>
      </c>
      <c r="Q13" s="193"/>
      <c r="R13" s="45" t="s">
        <v>18</v>
      </c>
      <c r="S13" s="123"/>
      <c r="T13" s="65">
        <f>SUM(T7:T12)</f>
        <v>809</v>
      </c>
      <c r="U13" s="192" t="str">
        <f>IF(SUM(U7:U12),SUM(U7:U12),"")</f>
        <v/>
      </c>
      <c r="V13" s="193"/>
      <c r="W13" s="45" t="s">
        <v>18</v>
      </c>
      <c r="X13" s="123"/>
      <c r="Y13" s="37">
        <f>SUM(Y7:Y12)</f>
        <v>210</v>
      </c>
      <c r="Z13" s="192" t="str">
        <f>IF(SUM(Z7:Z12),SUM(Z7:Z12),"")</f>
        <v/>
      </c>
      <c r="AA13" s="193"/>
    </row>
    <row r="14" spans="1:27" ht="18" customHeight="1">
      <c r="A14" s="3"/>
      <c r="B14" s="205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7"/>
      <c r="W14" s="11" t="s">
        <v>126</v>
      </c>
      <c r="X14" s="106"/>
      <c r="Y14" s="27">
        <f>D13+J13+O13+T13+Y13</f>
        <v>8358</v>
      </c>
      <c r="Z14" s="164" t="str">
        <f>IF(AND(SUM(E13,K13,P13,U13,Z13)=0),"",SUM(E13,K13,P13,U13,Z13))</f>
        <v/>
      </c>
      <c r="AA14" s="165"/>
    </row>
    <row r="15" spans="1:27" ht="18" customHeight="1">
      <c r="A15" s="3"/>
      <c r="B15" s="201" t="s">
        <v>120</v>
      </c>
      <c r="C15" s="201"/>
      <c r="D15" s="201"/>
      <c r="F15" s="75"/>
      <c r="G15" s="75"/>
      <c r="H15" s="67"/>
      <c r="I15" s="67"/>
      <c r="J15" s="68"/>
      <c r="K15" s="204"/>
      <c r="L15" s="204"/>
      <c r="O15" s="68"/>
      <c r="P15" s="204"/>
      <c r="Q15" s="204"/>
      <c r="R15" s="67"/>
      <c r="S15" s="67"/>
      <c r="T15" s="68"/>
      <c r="U15" s="204"/>
      <c r="V15" s="204"/>
      <c r="Z15" s="204"/>
      <c r="AA15" s="204"/>
    </row>
    <row r="16" spans="1:27" ht="18" customHeight="1">
      <c r="A16" s="3"/>
      <c r="B16" s="201"/>
      <c r="C16" s="201"/>
      <c r="D16" s="201"/>
      <c r="F16" s="75"/>
      <c r="G16" s="75"/>
      <c r="H16" s="67"/>
      <c r="I16" s="67"/>
      <c r="J16" s="68"/>
      <c r="K16" s="204"/>
      <c r="L16" s="204"/>
      <c r="M16" s="67"/>
      <c r="N16" s="67"/>
      <c r="O16" s="68"/>
      <c r="P16" s="204"/>
      <c r="Q16" s="204"/>
      <c r="R16" s="67"/>
      <c r="S16" s="67"/>
      <c r="T16" s="68"/>
      <c r="U16" s="204"/>
      <c r="V16" s="204"/>
      <c r="Z16" s="204"/>
      <c r="AA16" s="204"/>
    </row>
    <row r="17" spans="1:27" ht="18" customHeight="1">
      <c r="A17" s="2"/>
      <c r="B17" s="171" t="s">
        <v>0</v>
      </c>
      <c r="C17" s="172"/>
      <c r="D17" s="172"/>
      <c r="E17" s="173"/>
      <c r="F17" s="86" t="str">
        <f>+IF(COUNTIF(E19:F24,"&gt;0"),COUNTIF(E19:F24,"&gt;0"),"")</f>
        <v/>
      </c>
      <c r="G17" s="93"/>
      <c r="H17" s="171" t="s">
        <v>23</v>
      </c>
      <c r="I17" s="172"/>
      <c r="J17" s="172"/>
      <c r="K17" s="173"/>
      <c r="L17" s="86" t="str">
        <f>+IF(COUNTIF(K19:L24,"&gt;0"),COUNTIF(K19:L24,"&gt;0"),"")</f>
        <v/>
      </c>
      <c r="M17" s="171" t="s">
        <v>24</v>
      </c>
      <c r="N17" s="172"/>
      <c r="O17" s="172"/>
      <c r="P17" s="173"/>
      <c r="Q17" s="86" t="str">
        <f>+IF(COUNTIF(P19:Q24,"&gt;0"),COUNTIF(P19:Q24,"&gt;0"),"")</f>
        <v/>
      </c>
      <c r="R17" s="171" t="s">
        <v>25</v>
      </c>
      <c r="S17" s="172"/>
      <c r="T17" s="172"/>
      <c r="U17" s="173"/>
      <c r="V17" s="86" t="str">
        <f>+IF(COUNTIF(U19:V21,"&gt;0")+COUNTIF(U23:V24,"&gt;0"),+COUNTIF(U19:V21,"&gt;0")+COUNTIF(U23:V24,"&gt;0"),"")</f>
        <v/>
      </c>
      <c r="W17" s="171" t="s">
        <v>3</v>
      </c>
      <c r="X17" s="172"/>
      <c r="Y17" s="172"/>
      <c r="Z17" s="173"/>
      <c r="AA17" s="86" t="str">
        <f>+IF(COUNTIF(Z19:AA20,"&gt;0")+COUNTIF(Z22:AA24,"&gt;0"),COUNTIF(Z19:AA20,"&gt;0")+COUNTIF(Z22:AA24,"&gt;0"),"")</f>
        <v/>
      </c>
    </row>
    <row r="18" spans="1:27" ht="18" customHeight="1">
      <c r="A18" s="2"/>
      <c r="B18" s="17" t="s">
        <v>124</v>
      </c>
      <c r="C18" s="104" t="s">
        <v>190</v>
      </c>
      <c r="D18" s="18" t="s">
        <v>1</v>
      </c>
      <c r="E18" s="174" t="s">
        <v>2</v>
      </c>
      <c r="F18" s="173"/>
      <c r="G18" s="92" t="s">
        <v>183</v>
      </c>
      <c r="H18" s="17" t="s">
        <v>124</v>
      </c>
      <c r="I18" s="104" t="s">
        <v>190</v>
      </c>
      <c r="J18" s="18" t="s">
        <v>1</v>
      </c>
      <c r="K18" s="174" t="s">
        <v>2</v>
      </c>
      <c r="L18" s="173"/>
      <c r="M18" s="17" t="s">
        <v>124</v>
      </c>
      <c r="N18" s="104" t="s">
        <v>190</v>
      </c>
      <c r="O18" s="18" t="s">
        <v>1</v>
      </c>
      <c r="P18" s="174" t="s">
        <v>2</v>
      </c>
      <c r="Q18" s="173"/>
      <c r="R18" s="17" t="s">
        <v>124</v>
      </c>
      <c r="S18" s="104" t="s">
        <v>190</v>
      </c>
      <c r="T18" s="18" t="s">
        <v>1</v>
      </c>
      <c r="U18" s="174" t="s">
        <v>2</v>
      </c>
      <c r="V18" s="173"/>
      <c r="W18" s="17" t="s">
        <v>124</v>
      </c>
      <c r="X18" s="104" t="s">
        <v>190</v>
      </c>
      <c r="Y18" s="18" t="s">
        <v>1</v>
      </c>
      <c r="Z18" s="174" t="s">
        <v>2</v>
      </c>
      <c r="AA18" s="173"/>
    </row>
    <row r="19" spans="1:27" ht="18" customHeight="1">
      <c r="A19" s="2"/>
      <c r="B19" s="19" t="s">
        <v>105</v>
      </c>
      <c r="C19" s="115">
        <v>1705000</v>
      </c>
      <c r="D19" s="13">
        <v>1220</v>
      </c>
      <c r="E19" s="168"/>
      <c r="F19" s="169"/>
      <c r="G19" s="152" t="str">
        <f t="shared" ref="G19:G24" ca="1" si="1">+IF(SUMIF(H19:AA19,"（宮）",K19:AA19),SUMIF(H19:AA19,"（宮）",K19:AA19),"")</f>
        <v/>
      </c>
      <c r="H19" s="69" t="s">
        <v>155</v>
      </c>
      <c r="I19" s="110">
        <v>3804000</v>
      </c>
      <c r="J19" s="20">
        <v>145</v>
      </c>
      <c r="K19" s="168"/>
      <c r="L19" s="169"/>
      <c r="M19" s="7" t="s">
        <v>42</v>
      </c>
      <c r="N19" s="110">
        <v>5804000</v>
      </c>
      <c r="O19" s="20">
        <v>43</v>
      </c>
      <c r="P19" s="168"/>
      <c r="Q19" s="169"/>
      <c r="R19" s="69" t="s">
        <v>177</v>
      </c>
      <c r="S19" s="110" t="s">
        <v>609</v>
      </c>
      <c r="T19" s="20">
        <v>184</v>
      </c>
      <c r="U19" s="168"/>
      <c r="V19" s="169"/>
      <c r="W19" s="7" t="s">
        <v>42</v>
      </c>
      <c r="X19" s="110">
        <v>6804000</v>
      </c>
      <c r="Y19" s="20">
        <v>35</v>
      </c>
      <c r="Z19" s="168"/>
      <c r="AA19" s="169"/>
    </row>
    <row r="20" spans="1:27" ht="18" customHeight="1">
      <c r="A20" s="3"/>
      <c r="B20" s="5" t="s">
        <v>106</v>
      </c>
      <c r="C20" s="116">
        <v>1707000</v>
      </c>
      <c r="D20" s="9">
        <v>300</v>
      </c>
      <c r="E20" s="162"/>
      <c r="F20" s="163"/>
      <c r="G20" s="151" t="str">
        <f t="shared" ca="1" si="1"/>
        <v/>
      </c>
      <c r="H20" s="7" t="s">
        <v>42</v>
      </c>
      <c r="I20" s="111">
        <v>3806000</v>
      </c>
      <c r="J20" s="9">
        <v>13</v>
      </c>
      <c r="K20" s="162"/>
      <c r="L20" s="163"/>
      <c r="M20" s="7" t="s">
        <v>42</v>
      </c>
      <c r="N20" s="111">
        <v>5806000</v>
      </c>
      <c r="O20" s="9">
        <v>1</v>
      </c>
      <c r="P20" s="162"/>
      <c r="Q20" s="163"/>
      <c r="R20" s="7" t="s">
        <v>42</v>
      </c>
      <c r="S20" s="111">
        <v>4806000</v>
      </c>
      <c r="T20" s="9">
        <v>3</v>
      </c>
      <c r="U20" s="162"/>
      <c r="V20" s="163"/>
      <c r="W20" s="7" t="s">
        <v>42</v>
      </c>
      <c r="X20" s="111">
        <v>6806000</v>
      </c>
      <c r="Y20" s="8">
        <v>5</v>
      </c>
      <c r="Z20" s="162"/>
      <c r="AA20" s="163"/>
    </row>
    <row r="21" spans="1:27" ht="18" customHeight="1">
      <c r="A21" s="3"/>
      <c r="B21" s="5" t="s">
        <v>100</v>
      </c>
      <c r="C21" s="116">
        <v>1708000</v>
      </c>
      <c r="D21" s="9">
        <v>170</v>
      </c>
      <c r="E21" s="162"/>
      <c r="F21" s="163"/>
      <c r="G21" s="151" t="str">
        <f t="shared" ca="1" si="1"/>
        <v/>
      </c>
      <c r="H21" s="7" t="s">
        <v>42</v>
      </c>
      <c r="I21" s="111">
        <v>3807000</v>
      </c>
      <c r="J21" s="9">
        <v>10</v>
      </c>
      <c r="K21" s="162"/>
      <c r="L21" s="163"/>
      <c r="M21" s="7" t="s">
        <v>42</v>
      </c>
      <c r="N21" s="111">
        <v>5807000</v>
      </c>
      <c r="O21" s="9">
        <v>3</v>
      </c>
      <c r="P21" s="162"/>
      <c r="Q21" s="163"/>
      <c r="R21" s="7" t="s">
        <v>42</v>
      </c>
      <c r="S21" s="111">
        <v>4807000</v>
      </c>
      <c r="T21" s="9">
        <v>1</v>
      </c>
      <c r="U21" s="162"/>
      <c r="V21" s="163"/>
      <c r="W21" s="7"/>
      <c r="X21" s="111"/>
      <c r="Y21" s="8"/>
      <c r="Z21" s="162"/>
      <c r="AA21" s="163"/>
    </row>
    <row r="22" spans="1:27" ht="18" customHeight="1">
      <c r="A22" s="3"/>
      <c r="B22" s="5" t="s">
        <v>101</v>
      </c>
      <c r="C22" s="116">
        <v>1710000</v>
      </c>
      <c r="D22" s="9">
        <v>225</v>
      </c>
      <c r="E22" s="162"/>
      <c r="F22" s="163"/>
      <c r="G22" s="151" t="str">
        <f t="shared" ca="1" si="1"/>
        <v/>
      </c>
      <c r="H22" s="7" t="s">
        <v>42</v>
      </c>
      <c r="I22" s="111">
        <v>3808000</v>
      </c>
      <c r="J22" s="9">
        <v>3</v>
      </c>
      <c r="K22" s="162"/>
      <c r="L22" s="163"/>
      <c r="M22" s="7" t="s">
        <v>42</v>
      </c>
      <c r="N22" s="111">
        <v>5808000</v>
      </c>
      <c r="O22" s="9">
        <v>2</v>
      </c>
      <c r="P22" s="162"/>
      <c r="Q22" s="163"/>
      <c r="R22" s="12"/>
      <c r="S22" s="111"/>
      <c r="T22" s="9"/>
      <c r="U22" s="162"/>
      <c r="V22" s="163"/>
      <c r="W22" s="7" t="s">
        <v>42</v>
      </c>
      <c r="X22" s="111">
        <v>6808000</v>
      </c>
      <c r="Y22" s="8">
        <v>5</v>
      </c>
      <c r="Z22" s="162"/>
      <c r="AA22" s="163"/>
    </row>
    <row r="23" spans="1:27" ht="18" customHeight="1">
      <c r="A23" s="2"/>
      <c r="B23" s="5" t="s">
        <v>107</v>
      </c>
      <c r="C23" s="116">
        <v>1711000</v>
      </c>
      <c r="D23" s="9">
        <v>210</v>
      </c>
      <c r="E23" s="162"/>
      <c r="F23" s="163"/>
      <c r="G23" s="151" t="str">
        <f t="shared" ca="1" si="1"/>
        <v/>
      </c>
      <c r="H23" s="7" t="s">
        <v>42</v>
      </c>
      <c r="I23" s="111">
        <v>3809000</v>
      </c>
      <c r="J23" s="9">
        <v>10</v>
      </c>
      <c r="K23" s="162"/>
      <c r="L23" s="163"/>
      <c r="M23" s="7" t="s">
        <v>42</v>
      </c>
      <c r="N23" s="111">
        <v>5809000</v>
      </c>
      <c r="O23" s="9">
        <v>2</v>
      </c>
      <c r="P23" s="162"/>
      <c r="Q23" s="163"/>
      <c r="R23" s="7" t="s">
        <v>42</v>
      </c>
      <c r="S23" s="111">
        <v>4809000</v>
      </c>
      <c r="T23" s="9">
        <v>3</v>
      </c>
      <c r="U23" s="162"/>
      <c r="V23" s="163"/>
      <c r="W23" s="7" t="s">
        <v>42</v>
      </c>
      <c r="X23" s="111">
        <v>6809000</v>
      </c>
      <c r="Y23" s="8">
        <v>5</v>
      </c>
      <c r="Z23" s="162"/>
      <c r="AA23" s="163"/>
    </row>
    <row r="24" spans="1:27" ht="18" customHeight="1" thickBot="1">
      <c r="A24" s="2"/>
      <c r="B24" s="5" t="s">
        <v>108</v>
      </c>
      <c r="C24" s="116">
        <v>1712000</v>
      </c>
      <c r="D24" s="9">
        <v>150</v>
      </c>
      <c r="E24" s="162"/>
      <c r="F24" s="163"/>
      <c r="G24" s="151" t="str">
        <f t="shared" ca="1" si="1"/>
        <v/>
      </c>
      <c r="H24" s="7" t="s">
        <v>42</v>
      </c>
      <c r="I24" s="111">
        <v>3810000</v>
      </c>
      <c r="J24" s="9">
        <v>10</v>
      </c>
      <c r="K24" s="162"/>
      <c r="L24" s="163"/>
      <c r="M24" s="7" t="s">
        <v>42</v>
      </c>
      <c r="N24" s="111">
        <v>5810000</v>
      </c>
      <c r="O24" s="9">
        <v>6</v>
      </c>
      <c r="P24" s="162"/>
      <c r="Q24" s="163"/>
      <c r="R24" s="7" t="s">
        <v>42</v>
      </c>
      <c r="S24" s="111">
        <v>4810000</v>
      </c>
      <c r="T24" s="9">
        <v>2</v>
      </c>
      <c r="U24" s="162"/>
      <c r="V24" s="163"/>
      <c r="W24" s="7" t="s">
        <v>42</v>
      </c>
      <c r="X24" s="111">
        <v>6810000</v>
      </c>
      <c r="Y24" s="8">
        <v>5</v>
      </c>
      <c r="Z24" s="162"/>
      <c r="AA24" s="163"/>
    </row>
    <row r="25" spans="1:27" ht="18" customHeight="1" thickTop="1">
      <c r="A25" s="2"/>
      <c r="B25" s="63" t="s">
        <v>18</v>
      </c>
      <c r="C25" s="142"/>
      <c r="D25" s="64">
        <f>SUM(D19:D24)</f>
        <v>2275</v>
      </c>
      <c r="E25" s="192" t="str">
        <f>IF(SUM(E19:E24),SUM(E19:E24),"")</f>
        <v/>
      </c>
      <c r="F25" s="193"/>
      <c r="G25" s="99"/>
      <c r="H25" s="135" t="s">
        <v>18</v>
      </c>
      <c r="I25" s="141"/>
      <c r="J25" s="64">
        <f>SUM(J19:J24)</f>
        <v>191</v>
      </c>
      <c r="K25" s="192" t="str">
        <f>IF(SUM(K19:K24),SUM(K19:K24),"")</f>
        <v/>
      </c>
      <c r="L25" s="193"/>
      <c r="M25" s="135" t="s">
        <v>18</v>
      </c>
      <c r="N25" s="141"/>
      <c r="O25" s="64">
        <f>SUM(O19:O24)</f>
        <v>57</v>
      </c>
      <c r="P25" s="192" t="str">
        <f>IF(SUM(P19:P24),SUM(P19:P24),"")</f>
        <v/>
      </c>
      <c r="Q25" s="193"/>
      <c r="R25" s="135" t="s">
        <v>18</v>
      </c>
      <c r="S25" s="141"/>
      <c r="T25" s="64">
        <f>SUM(T19:T24)</f>
        <v>193</v>
      </c>
      <c r="U25" s="192" t="str">
        <f>IF(SUM(U19:U24),SUM(U19:U24),"")</f>
        <v/>
      </c>
      <c r="V25" s="193"/>
      <c r="W25" s="135" t="s">
        <v>18</v>
      </c>
      <c r="X25" s="141"/>
      <c r="Y25" s="64">
        <f>SUM(Y19:Y24)</f>
        <v>55</v>
      </c>
      <c r="Z25" s="192" t="str">
        <f>IF(SUM(Z19:Z24),SUM(Z19:Z24),"")</f>
        <v/>
      </c>
      <c r="AA25" s="193"/>
    </row>
    <row r="26" spans="1:27" ht="18" customHeight="1">
      <c r="A26" s="3"/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8"/>
      <c r="W26" s="11" t="s">
        <v>126</v>
      </c>
      <c r="X26" s="106"/>
      <c r="Y26" s="27">
        <f>D25+J25+O25+T25+Y25</f>
        <v>2771</v>
      </c>
      <c r="Z26" s="164" t="str">
        <f>IF(AND(SUM(E25,K25,P25,U25,Z25)=0),"",SUM(E25,K25,P25,U25,Z25))</f>
        <v/>
      </c>
      <c r="AA26" s="165"/>
    </row>
    <row r="27" spans="1:27" ht="18" customHeight="1">
      <c r="A27" s="3"/>
      <c r="B27" s="201" t="s">
        <v>119</v>
      </c>
      <c r="C27" s="201"/>
      <c r="D27" s="201"/>
      <c r="F27" s="75"/>
      <c r="G27" s="75"/>
      <c r="J27" s="68"/>
      <c r="K27" s="204"/>
      <c r="L27" s="204"/>
      <c r="M27" s="67"/>
      <c r="N27" s="67"/>
      <c r="O27" s="68"/>
      <c r="P27" s="204"/>
      <c r="Q27" s="204"/>
      <c r="R27" s="67"/>
      <c r="S27" s="67"/>
      <c r="T27" s="68"/>
      <c r="U27" s="204"/>
      <c r="V27" s="204"/>
      <c r="Z27" s="204"/>
      <c r="AA27" s="204"/>
    </row>
    <row r="28" spans="1:27" ht="18" customHeight="1">
      <c r="A28" s="3"/>
      <c r="B28" s="201"/>
      <c r="C28" s="201"/>
      <c r="D28" s="201"/>
      <c r="F28" s="75"/>
      <c r="G28" s="75"/>
      <c r="H28" s="67"/>
      <c r="I28" s="67"/>
      <c r="J28" s="68"/>
      <c r="K28" s="204"/>
      <c r="L28" s="204"/>
      <c r="M28" s="67"/>
      <c r="N28" s="67"/>
      <c r="O28" s="68"/>
      <c r="P28" s="204"/>
      <c r="Q28" s="204"/>
      <c r="R28" s="67"/>
      <c r="S28" s="67"/>
      <c r="T28" s="68"/>
      <c r="U28" s="204"/>
      <c r="V28" s="204"/>
      <c r="Z28" s="204"/>
      <c r="AA28" s="204"/>
    </row>
    <row r="29" spans="1:27" ht="18" customHeight="1">
      <c r="A29" s="2"/>
      <c r="B29" s="171" t="s">
        <v>0</v>
      </c>
      <c r="C29" s="172"/>
      <c r="D29" s="172"/>
      <c r="E29" s="173"/>
      <c r="F29" s="86" t="str">
        <f>+IF(COUNTIF(E31:F33,"&gt;0"),COUNTIF(E31:F33,"&gt;0"),"")</f>
        <v/>
      </c>
      <c r="G29" s="93"/>
      <c r="H29" s="171" t="s">
        <v>23</v>
      </c>
      <c r="I29" s="172"/>
      <c r="J29" s="172"/>
      <c r="K29" s="173"/>
      <c r="L29" s="86" t="str">
        <f>+IF(COUNTIF(K31:L33,"&gt;0"),COUNTIF(K31:L33,"&gt;0"),"")</f>
        <v/>
      </c>
      <c r="M29" s="171" t="s">
        <v>24</v>
      </c>
      <c r="N29" s="172"/>
      <c r="O29" s="172"/>
      <c r="P29" s="173"/>
      <c r="Q29" s="86" t="str">
        <f>+IF(COUNTIF(P31:Q33,"&gt;0"),COUNTIF(P31:Q33,"&gt;0"),"")</f>
        <v/>
      </c>
      <c r="R29" s="171" t="s">
        <v>25</v>
      </c>
      <c r="S29" s="172"/>
      <c r="T29" s="172"/>
      <c r="U29" s="173"/>
      <c r="V29" s="86" t="str">
        <f>+IF(COUNTIF(U31:V32,"&gt;0"),COUNTIF(U31:V32,"&gt;0"),"")</f>
        <v/>
      </c>
      <c r="W29" s="171" t="s">
        <v>3</v>
      </c>
      <c r="X29" s="172"/>
      <c r="Y29" s="172"/>
      <c r="Z29" s="173"/>
      <c r="AA29" s="86" t="str">
        <f>+IF(COUNTIF(Z31:AA33,"&gt;0"),COUNTIF(Z31:AA33,"&gt;0"),"")</f>
        <v/>
      </c>
    </row>
    <row r="30" spans="1:27" ht="18" customHeight="1">
      <c r="A30" s="2"/>
      <c r="B30" s="17" t="s">
        <v>124</v>
      </c>
      <c r="C30" s="104" t="s">
        <v>190</v>
      </c>
      <c r="D30" s="18" t="s">
        <v>1</v>
      </c>
      <c r="E30" s="174" t="s">
        <v>2</v>
      </c>
      <c r="F30" s="173"/>
      <c r="G30" s="92" t="s">
        <v>183</v>
      </c>
      <c r="H30" s="17" t="s">
        <v>124</v>
      </c>
      <c r="I30" s="104" t="s">
        <v>190</v>
      </c>
      <c r="J30" s="18" t="s">
        <v>1</v>
      </c>
      <c r="K30" s="174" t="s">
        <v>2</v>
      </c>
      <c r="L30" s="173"/>
      <c r="M30" s="17" t="s">
        <v>124</v>
      </c>
      <c r="N30" s="104" t="s">
        <v>190</v>
      </c>
      <c r="O30" s="18" t="s">
        <v>1</v>
      </c>
      <c r="P30" s="174" t="s">
        <v>2</v>
      </c>
      <c r="Q30" s="173"/>
      <c r="R30" s="17" t="s">
        <v>124</v>
      </c>
      <c r="S30" s="104" t="s">
        <v>190</v>
      </c>
      <c r="T30" s="18" t="s">
        <v>1</v>
      </c>
      <c r="U30" s="174" t="s">
        <v>2</v>
      </c>
      <c r="V30" s="173"/>
      <c r="W30" s="17" t="s">
        <v>124</v>
      </c>
      <c r="X30" s="104" t="s">
        <v>190</v>
      </c>
      <c r="Y30" s="18" t="s">
        <v>1</v>
      </c>
      <c r="Z30" s="174" t="s">
        <v>2</v>
      </c>
      <c r="AA30" s="173"/>
    </row>
    <row r="31" spans="1:27" ht="18" customHeight="1">
      <c r="A31" s="2"/>
      <c r="B31" s="5" t="s">
        <v>102</v>
      </c>
      <c r="C31" s="116">
        <v>1801000</v>
      </c>
      <c r="D31" s="9">
        <v>1740</v>
      </c>
      <c r="E31" s="162"/>
      <c r="F31" s="163"/>
      <c r="G31" s="151" t="str">
        <f ca="1">+IF(SUMIF(H31:AA31,"（宮）",K31:AA31),SUMIF(H31:AA31,"（宮）",K31:AA31),"")</f>
        <v/>
      </c>
      <c r="H31" s="7" t="s">
        <v>42</v>
      </c>
      <c r="I31" s="144">
        <v>3851000</v>
      </c>
      <c r="J31" s="9">
        <v>68</v>
      </c>
      <c r="K31" s="162"/>
      <c r="L31" s="163"/>
      <c r="M31" s="7" t="s">
        <v>42</v>
      </c>
      <c r="N31" s="125">
        <v>5851000</v>
      </c>
      <c r="O31" s="9">
        <v>36</v>
      </c>
      <c r="P31" s="162"/>
      <c r="Q31" s="163"/>
      <c r="R31" s="12" t="s">
        <v>102</v>
      </c>
      <c r="S31" s="125" t="s">
        <v>495</v>
      </c>
      <c r="T31" s="9">
        <v>200</v>
      </c>
      <c r="U31" s="162"/>
      <c r="V31" s="163"/>
      <c r="W31" s="7" t="s">
        <v>42</v>
      </c>
      <c r="X31" s="125">
        <v>6851000</v>
      </c>
      <c r="Y31" s="8">
        <v>30</v>
      </c>
      <c r="Z31" s="162"/>
      <c r="AA31" s="163"/>
    </row>
    <row r="32" spans="1:27" ht="18" customHeight="1">
      <c r="A32" s="2"/>
      <c r="B32" s="5" t="s">
        <v>103</v>
      </c>
      <c r="C32" s="116">
        <v>1806000</v>
      </c>
      <c r="D32" s="9">
        <v>630</v>
      </c>
      <c r="E32" s="162"/>
      <c r="F32" s="163"/>
      <c r="G32" s="151" t="str">
        <f ca="1">+IF(SUMIF(H32:AA32,"（宮）",K32:AA32),SUMIF(H32:AA32,"（宮）",K32:AA32),"")</f>
        <v/>
      </c>
      <c r="H32" s="7" t="s">
        <v>42</v>
      </c>
      <c r="I32" s="134">
        <v>3852000</v>
      </c>
      <c r="J32" s="9">
        <v>12</v>
      </c>
      <c r="K32" s="162"/>
      <c r="L32" s="163"/>
      <c r="M32" s="7" t="s">
        <v>42</v>
      </c>
      <c r="N32" s="111">
        <v>5852000</v>
      </c>
      <c r="O32" s="9">
        <v>9</v>
      </c>
      <c r="P32" s="162"/>
      <c r="Q32" s="163"/>
      <c r="R32" s="7" t="s">
        <v>42</v>
      </c>
      <c r="S32" s="111" t="s">
        <v>496</v>
      </c>
      <c r="T32" s="9">
        <v>11</v>
      </c>
      <c r="U32" s="162"/>
      <c r="V32" s="163"/>
      <c r="W32" s="7" t="s">
        <v>42</v>
      </c>
      <c r="X32" s="111">
        <v>6852000</v>
      </c>
      <c r="Y32" s="8">
        <v>5</v>
      </c>
      <c r="Z32" s="162"/>
      <c r="AA32" s="163"/>
    </row>
    <row r="33" spans="1:27" ht="18" customHeight="1" thickBot="1">
      <c r="A33" s="2"/>
      <c r="B33" s="61" t="s">
        <v>104</v>
      </c>
      <c r="C33" s="143">
        <v>1808000</v>
      </c>
      <c r="D33" s="30">
        <v>460</v>
      </c>
      <c r="E33" s="195"/>
      <c r="F33" s="196"/>
      <c r="G33" s="159" t="str">
        <f ca="1">+IF(SUMIF(H33:AA33,"（宮）",K33:AA33),SUMIF(H33:AA33,"（宮）",K33:AA33),"")</f>
        <v/>
      </c>
      <c r="H33" s="71" t="s">
        <v>42</v>
      </c>
      <c r="I33" s="145">
        <v>3853000</v>
      </c>
      <c r="J33" s="30">
        <v>18</v>
      </c>
      <c r="K33" s="162"/>
      <c r="L33" s="163"/>
      <c r="M33" s="71" t="s">
        <v>42</v>
      </c>
      <c r="N33" s="112">
        <v>5853000</v>
      </c>
      <c r="O33" s="30">
        <v>7</v>
      </c>
      <c r="P33" s="162"/>
      <c r="Q33" s="163"/>
      <c r="R33" s="29"/>
      <c r="S33" s="112"/>
      <c r="T33" s="73"/>
      <c r="U33" s="162"/>
      <c r="V33" s="163"/>
      <c r="W33" s="71" t="s">
        <v>42</v>
      </c>
      <c r="X33" s="112">
        <v>6853000</v>
      </c>
      <c r="Y33" s="72">
        <v>10</v>
      </c>
      <c r="Z33" s="162"/>
      <c r="AA33" s="163"/>
    </row>
    <row r="34" spans="1:27" ht="18" customHeight="1" thickTop="1">
      <c r="A34" s="2"/>
      <c r="B34" s="63" t="s">
        <v>18</v>
      </c>
      <c r="C34" s="142" t="s">
        <v>192</v>
      </c>
      <c r="D34" s="64">
        <f>SUM(D31:D33)</f>
        <v>2830</v>
      </c>
      <c r="E34" s="164" t="str">
        <f>IF(SUM(E31:E33),SUM(E31:E33),"")</f>
        <v/>
      </c>
      <c r="F34" s="165"/>
      <c r="G34" s="96"/>
      <c r="H34" s="135" t="s">
        <v>18</v>
      </c>
      <c r="I34" s="141" t="s">
        <v>192</v>
      </c>
      <c r="J34" s="64">
        <f>SUM(J31:J33)</f>
        <v>98</v>
      </c>
      <c r="K34" s="192" t="str">
        <f>IF(SUM(K31:K33),SUM(K31:K33),"")</f>
        <v/>
      </c>
      <c r="L34" s="193"/>
      <c r="M34" s="135" t="s">
        <v>18</v>
      </c>
      <c r="N34" s="141" t="s">
        <v>192</v>
      </c>
      <c r="O34" s="64">
        <f>SUM(O31:O33)</f>
        <v>52</v>
      </c>
      <c r="P34" s="192" t="str">
        <f>IF(SUM(P31:P33),SUM(P31:P33),"")</f>
        <v/>
      </c>
      <c r="Q34" s="193"/>
      <c r="R34" s="135" t="s">
        <v>18</v>
      </c>
      <c r="S34" s="141" t="s">
        <v>192</v>
      </c>
      <c r="T34" s="64">
        <f>SUM(T31:T33)</f>
        <v>211</v>
      </c>
      <c r="U34" s="192" t="str">
        <f>IF(SUM(U31:U33),SUM(U31:U33),"")</f>
        <v/>
      </c>
      <c r="V34" s="193"/>
      <c r="W34" s="135" t="s">
        <v>18</v>
      </c>
      <c r="X34" s="141" t="s">
        <v>192</v>
      </c>
      <c r="Y34" s="64">
        <f>SUM(Y31:Y33)</f>
        <v>45</v>
      </c>
      <c r="Z34" s="192" t="str">
        <f>IF(SUM(Z31:Z33),SUM(Z31:Z33),"")</f>
        <v/>
      </c>
      <c r="AA34" s="193"/>
    </row>
    <row r="35" spans="1:27" ht="18" customHeight="1">
      <c r="A35" s="3"/>
      <c r="B35" s="22"/>
      <c r="C35" s="25"/>
      <c r="D35" s="23"/>
      <c r="E35" s="24"/>
      <c r="F35" s="25"/>
      <c r="G35" s="25"/>
      <c r="H35" s="23"/>
      <c r="I35" s="23"/>
      <c r="J35" s="24"/>
      <c r="K35" s="25"/>
      <c r="L35" s="23"/>
      <c r="M35" s="23"/>
      <c r="N35" s="23"/>
      <c r="O35" s="24"/>
      <c r="P35" s="25"/>
      <c r="Q35" s="23"/>
      <c r="R35" s="23"/>
      <c r="S35" s="23"/>
      <c r="T35" s="24"/>
      <c r="U35" s="25"/>
      <c r="V35" s="26"/>
      <c r="W35" s="11" t="s">
        <v>126</v>
      </c>
      <c r="X35" s="106"/>
      <c r="Y35" s="27">
        <f>D34+J34+O34+T34+Y34</f>
        <v>3236</v>
      </c>
      <c r="Z35" s="164" t="str">
        <f>IF(AND(SUM(E34,K34,P34,U34,Z34)=0),"",SUM(E34,K34,P34,U34,Z34))</f>
        <v/>
      </c>
      <c r="AA35" s="165"/>
    </row>
    <row r="36" spans="1:27" ht="18" customHeight="1">
      <c r="B36" s="4" t="s">
        <v>122</v>
      </c>
      <c r="C36" s="4"/>
    </row>
    <row r="37" spans="1:27" ht="18" customHeight="1"/>
    <row r="38" spans="1:27" ht="18" hidden="1" customHeight="1">
      <c r="B38" s="4" t="s">
        <v>145</v>
      </c>
      <c r="C38" s="4"/>
      <c r="Z38" s="1" t="str">
        <f>IF(SUM(Z14,Z26,Z35),SUM(Z14,Z35,Z26),"")</f>
        <v/>
      </c>
    </row>
    <row r="39" spans="1:27" ht="18" customHeight="1"/>
  </sheetData>
  <sheetProtection algorithmName="SHA-512" hashValue="cl0Nk0OR7EzCLRvUZHx8XW/1yLwhv/+NzGY/9VK9QeZS/MclPU89dTdL1QrORxwrQJxjKsIHUefCWYXwA7Sxjw==" saltValue="5apOb0Y14El9LMLmXQdQbg==" spinCount="100000" sheet="1" objects="1" scenarios="1"/>
  <mergeCells count="154">
    <mergeCell ref="Z35:AA35"/>
    <mergeCell ref="B15:D16"/>
    <mergeCell ref="B27:D28"/>
    <mergeCell ref="E19:F19"/>
    <mergeCell ref="E20:F20"/>
    <mergeCell ref="E21:F21"/>
    <mergeCell ref="E22:F22"/>
    <mergeCell ref="E34:F34"/>
    <mergeCell ref="K34:L34"/>
    <mergeCell ref="P34:Q34"/>
    <mergeCell ref="U34:V34"/>
    <mergeCell ref="Z34:AA34"/>
    <mergeCell ref="E33:F33"/>
    <mergeCell ref="K33:L33"/>
    <mergeCell ref="Z22:AA22"/>
    <mergeCell ref="Z23:AA2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K28:L28"/>
    <mergeCell ref="P28:Q28"/>
    <mergeCell ref="U28:V28"/>
    <mergeCell ref="Z28:AA28"/>
    <mergeCell ref="B29:E29"/>
    <mergeCell ref="H29:K29"/>
    <mergeCell ref="M29:P29"/>
    <mergeCell ref="R29:U29"/>
    <mergeCell ref="W29:Z29"/>
    <mergeCell ref="E25:F25"/>
    <mergeCell ref="K25:L25"/>
    <mergeCell ref="P25:Q25"/>
    <mergeCell ref="U25:V25"/>
    <mergeCell ref="Z25:AA25"/>
    <mergeCell ref="U27:V27"/>
    <mergeCell ref="Z27:AA27"/>
    <mergeCell ref="Z26:AA26"/>
    <mergeCell ref="E24:F24"/>
    <mergeCell ref="K24:L24"/>
    <mergeCell ref="P24:Q24"/>
    <mergeCell ref="U24:V24"/>
    <mergeCell ref="Z24:AA24"/>
    <mergeCell ref="K27:L27"/>
    <mergeCell ref="P27:Q27"/>
    <mergeCell ref="Z19:AA19"/>
    <mergeCell ref="E23:F23"/>
    <mergeCell ref="K19:L19"/>
    <mergeCell ref="K20:L20"/>
    <mergeCell ref="K21:L21"/>
    <mergeCell ref="K22:L22"/>
    <mergeCell ref="K23:L23"/>
    <mergeCell ref="P19:Q19"/>
    <mergeCell ref="P20:Q20"/>
    <mergeCell ref="P21:Q21"/>
    <mergeCell ref="U19:V19"/>
    <mergeCell ref="U20:V20"/>
    <mergeCell ref="U21:V21"/>
    <mergeCell ref="U22:V22"/>
    <mergeCell ref="U23:V23"/>
    <mergeCell ref="P22:Q22"/>
    <mergeCell ref="P23:Q23"/>
    <mergeCell ref="Z20:AA20"/>
    <mergeCell ref="Z21:AA21"/>
    <mergeCell ref="E18:F18"/>
    <mergeCell ref="K18:L18"/>
    <mergeCell ref="P18:Q18"/>
    <mergeCell ref="U18:V18"/>
    <mergeCell ref="Z18:AA18"/>
    <mergeCell ref="K16:L16"/>
    <mergeCell ref="P16:Q16"/>
    <mergeCell ref="U16:V16"/>
    <mergeCell ref="Z16:AA16"/>
    <mergeCell ref="B17:E17"/>
    <mergeCell ref="H17:K17"/>
    <mergeCell ref="M17:P17"/>
    <mergeCell ref="R17:U17"/>
    <mergeCell ref="W17:Z17"/>
    <mergeCell ref="K15:L15"/>
    <mergeCell ref="P15:Q15"/>
    <mergeCell ref="U15:V15"/>
    <mergeCell ref="Z15:AA15"/>
    <mergeCell ref="Z14:AA14"/>
    <mergeCell ref="E13:F13"/>
    <mergeCell ref="K13:L13"/>
    <mergeCell ref="P13:Q13"/>
    <mergeCell ref="U13:V13"/>
    <mergeCell ref="Z13:AA13"/>
    <mergeCell ref="B14:V14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B5:E5"/>
    <mergeCell ref="H5:K5"/>
    <mergeCell ref="M5:P5"/>
    <mergeCell ref="R5:U5"/>
    <mergeCell ref="W5:Z5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</mergeCells>
  <phoneticPr fontId="2"/>
  <conditionalFormatting sqref="E7">
    <cfRule type="cellIs" dxfId="466" priority="111" operator="greaterThan">
      <formula>$D$7</formula>
    </cfRule>
  </conditionalFormatting>
  <conditionalFormatting sqref="E8">
    <cfRule type="cellIs" dxfId="465" priority="110" operator="greaterThan">
      <formula>$D$8</formula>
    </cfRule>
  </conditionalFormatting>
  <conditionalFormatting sqref="E9">
    <cfRule type="cellIs" dxfId="464" priority="109" operator="greaterThan">
      <formula>$D$9</formula>
    </cfRule>
  </conditionalFormatting>
  <conditionalFormatting sqref="E10">
    <cfRule type="cellIs" dxfId="463" priority="108" operator="greaterThan">
      <formula>$D$10</formula>
    </cfRule>
  </conditionalFormatting>
  <conditionalFormatting sqref="E11">
    <cfRule type="cellIs" dxfId="462" priority="107" operator="greaterThan">
      <formula>$D$11</formula>
    </cfRule>
  </conditionalFormatting>
  <conditionalFormatting sqref="E12">
    <cfRule type="cellIs" dxfId="461" priority="106" operator="greaterThan">
      <formula>$D$12</formula>
    </cfRule>
  </conditionalFormatting>
  <conditionalFormatting sqref="E19">
    <cfRule type="cellIs" dxfId="460" priority="69" operator="greaterThan">
      <formula>$D$19</formula>
    </cfRule>
  </conditionalFormatting>
  <conditionalFormatting sqref="E20">
    <cfRule type="cellIs" dxfId="459" priority="68" operator="greaterThan">
      <formula>$D$20</formula>
    </cfRule>
  </conditionalFormatting>
  <conditionalFormatting sqref="E21">
    <cfRule type="cellIs" dxfId="458" priority="67" operator="greaterThan">
      <formula>$D$21</formula>
    </cfRule>
  </conditionalFormatting>
  <conditionalFormatting sqref="E22">
    <cfRule type="cellIs" dxfId="457" priority="66" operator="greaterThan">
      <formula>$D$22</formula>
    </cfRule>
  </conditionalFormatting>
  <conditionalFormatting sqref="E23">
    <cfRule type="cellIs" dxfId="456" priority="65" operator="greaterThan">
      <formula>$D$23</formula>
    </cfRule>
  </conditionalFormatting>
  <conditionalFormatting sqref="E24">
    <cfRule type="cellIs" dxfId="455" priority="64" operator="greaterThan">
      <formula>$D$24</formula>
    </cfRule>
  </conditionalFormatting>
  <conditionalFormatting sqref="E25">
    <cfRule type="cellIs" dxfId="454" priority="63" stopIfTrue="1" operator="greaterThan">
      <formula>$D$25</formula>
    </cfRule>
    <cfRule type="expression" dxfId="453" priority="62" stopIfTrue="1">
      <formula>AND($E$19:$F$24=0)</formula>
    </cfRule>
  </conditionalFormatting>
  <conditionalFormatting sqref="E31">
    <cfRule type="cellIs" dxfId="452" priority="27" operator="greaterThan">
      <formula>$D$31</formula>
    </cfRule>
  </conditionalFormatting>
  <conditionalFormatting sqref="E32">
    <cfRule type="cellIs" dxfId="451" priority="26" operator="greaterThan">
      <formula>$D$32</formula>
    </cfRule>
  </conditionalFormatting>
  <conditionalFormatting sqref="E33">
    <cfRule type="cellIs" dxfId="450" priority="25" operator="greaterThan">
      <formula>$D$33</formula>
    </cfRule>
  </conditionalFormatting>
  <conditionalFormatting sqref="E34">
    <cfRule type="expression" dxfId="449" priority="23" stopIfTrue="1">
      <formula>AND($E$31:$F$33=0)</formula>
    </cfRule>
    <cfRule type="cellIs" dxfId="448" priority="24" stopIfTrue="1" operator="greaterThan">
      <formula>$D$34</formula>
    </cfRule>
  </conditionalFormatting>
  <conditionalFormatting sqref="E13:G13">
    <cfRule type="cellIs" dxfId="447" priority="105" stopIfTrue="1" operator="greaterThan">
      <formula>$D$13</formula>
    </cfRule>
    <cfRule type="expression" dxfId="446" priority="104" stopIfTrue="1">
      <formula>AND($E$7:$F$12=0)</formula>
    </cfRule>
  </conditionalFormatting>
  <conditionalFormatting sqref="K7">
    <cfRule type="cellIs" dxfId="445" priority="103" operator="greaterThan">
      <formula>$J$7</formula>
    </cfRule>
  </conditionalFormatting>
  <conditionalFormatting sqref="K8">
    <cfRule type="cellIs" dxfId="444" priority="102" operator="greaterThan">
      <formula>$J$8</formula>
    </cfRule>
  </conditionalFormatting>
  <conditionalFormatting sqref="K9">
    <cfRule type="cellIs" dxfId="443" priority="101" operator="greaterThan">
      <formula>$J$9</formula>
    </cfRule>
  </conditionalFormatting>
  <conditionalFormatting sqref="K10">
    <cfRule type="cellIs" dxfId="442" priority="100" operator="greaterThan">
      <formula>$J$10</formula>
    </cfRule>
  </conditionalFormatting>
  <conditionalFormatting sqref="K11">
    <cfRule type="cellIs" dxfId="441" priority="99" operator="greaterThan">
      <formula>$J$11</formula>
    </cfRule>
  </conditionalFormatting>
  <conditionalFormatting sqref="K12">
    <cfRule type="cellIs" dxfId="440" priority="98" operator="greaterThan">
      <formula>$J$12</formula>
    </cfRule>
  </conditionalFormatting>
  <conditionalFormatting sqref="K19">
    <cfRule type="cellIs" dxfId="439" priority="61" operator="greaterThan">
      <formula>$J$19</formula>
    </cfRule>
  </conditionalFormatting>
  <conditionalFormatting sqref="K20">
    <cfRule type="cellIs" dxfId="438" priority="60" operator="greaterThan">
      <formula>$J$20</formula>
    </cfRule>
  </conditionalFormatting>
  <conditionalFormatting sqref="K21">
    <cfRule type="cellIs" dxfId="437" priority="59" operator="greaterThan">
      <formula>$J$21</formula>
    </cfRule>
  </conditionalFormatting>
  <conditionalFormatting sqref="K22">
    <cfRule type="cellIs" dxfId="436" priority="58" operator="greaterThan">
      <formula>$J$22</formula>
    </cfRule>
  </conditionalFormatting>
  <conditionalFormatting sqref="K23">
    <cfRule type="cellIs" dxfId="435" priority="57" operator="greaterThan">
      <formula>$J$23</formula>
    </cfRule>
  </conditionalFormatting>
  <conditionalFormatting sqref="K24">
    <cfRule type="cellIs" dxfId="434" priority="56" operator="greaterThan">
      <formula>$J$24</formula>
    </cfRule>
  </conditionalFormatting>
  <conditionalFormatting sqref="K13:L13">
    <cfRule type="cellIs" dxfId="433" priority="97" stopIfTrue="1" operator="greaterThan">
      <formula>$J$13</formula>
    </cfRule>
    <cfRule type="expression" dxfId="432" priority="96" stopIfTrue="1">
      <formula>AND($K$7:$L$12=0)</formula>
    </cfRule>
  </conditionalFormatting>
  <conditionalFormatting sqref="K25:L25">
    <cfRule type="expression" dxfId="431" priority="54" stopIfTrue="1">
      <formula>AND($K$19:$L$24=0)</formula>
    </cfRule>
    <cfRule type="cellIs" dxfId="430" priority="55" stopIfTrue="1" operator="greaterThan">
      <formula>$J$25</formula>
    </cfRule>
  </conditionalFormatting>
  <conditionalFormatting sqref="K31:L31">
    <cfRule type="cellIs" dxfId="429" priority="20" operator="greaterThan">
      <formula>$J$31</formula>
    </cfRule>
  </conditionalFormatting>
  <conditionalFormatting sqref="K32:L32">
    <cfRule type="cellIs" dxfId="428" priority="19" operator="greaterThan">
      <formula>$J$32</formula>
    </cfRule>
  </conditionalFormatting>
  <conditionalFormatting sqref="K33:L33">
    <cfRule type="cellIs" dxfId="427" priority="18" operator="greaterThan">
      <formula>$J$33</formula>
    </cfRule>
  </conditionalFormatting>
  <conditionalFormatting sqref="K34:L34">
    <cfRule type="expression" dxfId="426" priority="21" stopIfTrue="1">
      <formula>AND($K$31:$L$33=0)</formula>
    </cfRule>
    <cfRule type="cellIs" dxfId="425" priority="22" stopIfTrue="1" operator="greaterThan">
      <formula>$J$34</formula>
    </cfRule>
  </conditionalFormatting>
  <conditionalFormatting sqref="P7">
    <cfRule type="cellIs" dxfId="424" priority="95" operator="greaterThan">
      <formula>$O$7</formula>
    </cfRule>
  </conditionalFormatting>
  <conditionalFormatting sqref="P8">
    <cfRule type="cellIs" dxfId="423" priority="94" operator="greaterThan">
      <formula>$O$8</formula>
    </cfRule>
  </conditionalFormatting>
  <conditionalFormatting sqref="P9">
    <cfRule type="cellIs" dxfId="422" priority="93" operator="greaterThan">
      <formula>$O$9</formula>
    </cfRule>
  </conditionalFormatting>
  <conditionalFormatting sqref="P10">
    <cfRule type="cellIs" dxfId="421" priority="92" operator="greaterThan">
      <formula>$O$10</formula>
    </cfRule>
  </conditionalFormatting>
  <conditionalFormatting sqref="P11">
    <cfRule type="cellIs" dxfId="420" priority="91" operator="greaterThan">
      <formula>$O$11</formula>
    </cfRule>
  </conditionalFormatting>
  <conditionalFormatting sqref="P12">
    <cfRule type="cellIs" dxfId="419" priority="90" operator="greaterThan">
      <formula>$O$12</formula>
    </cfRule>
  </conditionalFormatting>
  <conditionalFormatting sqref="P19">
    <cfRule type="cellIs" dxfId="418" priority="53" operator="greaterThan">
      <formula>$O$19</formula>
    </cfRule>
  </conditionalFormatting>
  <conditionalFormatting sqref="P20">
    <cfRule type="cellIs" dxfId="417" priority="52" operator="greaterThan">
      <formula>$O$20</formula>
    </cfRule>
  </conditionalFormatting>
  <conditionalFormatting sqref="P21">
    <cfRule type="cellIs" dxfId="416" priority="51" operator="greaterThan">
      <formula>$O$21</formula>
    </cfRule>
  </conditionalFormatting>
  <conditionalFormatting sqref="P22">
    <cfRule type="cellIs" dxfId="415" priority="50" operator="greaterThan">
      <formula>$O$22</formula>
    </cfRule>
  </conditionalFormatting>
  <conditionalFormatting sqref="P23">
    <cfRule type="cellIs" dxfId="414" priority="49" operator="greaterThan">
      <formula>$O$23</formula>
    </cfRule>
  </conditionalFormatting>
  <conditionalFormatting sqref="P24">
    <cfRule type="cellIs" dxfId="413" priority="48" operator="greaterThan">
      <formula>$O$24</formula>
    </cfRule>
  </conditionalFormatting>
  <conditionalFormatting sqref="P13:Q13">
    <cfRule type="cellIs" dxfId="412" priority="89" stopIfTrue="1" operator="greaterThan">
      <formula>$O$13</formula>
    </cfRule>
    <cfRule type="expression" dxfId="411" priority="88" stopIfTrue="1">
      <formula>AND($P$7:$Q$12=0)</formula>
    </cfRule>
  </conditionalFormatting>
  <conditionalFormatting sqref="P25:Q25">
    <cfRule type="cellIs" dxfId="410" priority="47" stopIfTrue="1" operator="greaterThan">
      <formula>$O$25</formula>
    </cfRule>
    <cfRule type="expression" dxfId="409" priority="46" stopIfTrue="1">
      <formula>AND($P$19:$Q$24=0)</formula>
    </cfRule>
  </conditionalFormatting>
  <conditionalFormatting sqref="P31:Q31">
    <cfRule type="cellIs" dxfId="408" priority="15" operator="greaterThan">
      <formula>$O$31</formula>
    </cfRule>
  </conditionalFormatting>
  <conditionalFormatting sqref="P32:Q32">
    <cfRule type="cellIs" dxfId="407" priority="14" operator="greaterThan">
      <formula>$O$32</formula>
    </cfRule>
  </conditionalFormatting>
  <conditionalFormatting sqref="P33:Q33">
    <cfRule type="cellIs" dxfId="406" priority="13" operator="greaterThan">
      <formula>$O$33</formula>
    </cfRule>
  </conditionalFormatting>
  <conditionalFormatting sqref="P34:Q34">
    <cfRule type="cellIs" dxfId="405" priority="17" stopIfTrue="1" operator="greaterThan">
      <formula>$O$34</formula>
    </cfRule>
    <cfRule type="expression" dxfId="404" priority="16" stopIfTrue="1">
      <formula>AND($P$31:$Q$33=0)</formula>
    </cfRule>
  </conditionalFormatting>
  <conditionalFormatting sqref="U7">
    <cfRule type="cellIs" dxfId="403" priority="87" operator="greaterThan">
      <formula>$T$7</formula>
    </cfRule>
  </conditionalFormatting>
  <conditionalFormatting sqref="U19">
    <cfRule type="cellIs" dxfId="402" priority="45" operator="greaterThan">
      <formula>$T$19</formula>
    </cfRule>
  </conditionalFormatting>
  <conditionalFormatting sqref="U8:V8">
    <cfRule type="cellIs" dxfId="401" priority="86" operator="greaterThan">
      <formula>$T$8</formula>
    </cfRule>
  </conditionalFormatting>
  <conditionalFormatting sqref="U9:V9">
    <cfRule type="cellIs" dxfId="400" priority="85" operator="greaterThan">
      <formula>$T$9</formula>
    </cfRule>
  </conditionalFormatting>
  <conditionalFormatting sqref="U10:V10">
    <cfRule type="cellIs" dxfId="399" priority="84" operator="greaterThan">
      <formula>$T$10</formula>
    </cfRule>
  </conditionalFormatting>
  <conditionalFormatting sqref="U11:V11">
    <cfRule type="cellIs" dxfId="398" priority="83" operator="greaterThan">
      <formula>$T$11</formula>
    </cfRule>
  </conditionalFormatting>
  <conditionalFormatting sqref="U12:V12">
    <cfRule type="cellIs" dxfId="397" priority="82" operator="greaterThan">
      <formula>$T$12</formula>
    </cfRule>
  </conditionalFormatting>
  <conditionalFormatting sqref="U13:V13">
    <cfRule type="expression" dxfId="396" priority="80" stopIfTrue="1">
      <formula>AND($U$7:$V$12=0)</formula>
    </cfRule>
    <cfRule type="cellIs" dxfId="395" priority="81" stopIfTrue="1" operator="greaterThan">
      <formula>$T$13</formula>
    </cfRule>
  </conditionalFormatting>
  <conditionalFormatting sqref="U20:V20">
    <cfRule type="cellIs" dxfId="394" priority="44" operator="greaterThan">
      <formula>$T$20</formula>
    </cfRule>
  </conditionalFormatting>
  <conditionalFormatting sqref="U21:V21">
    <cfRule type="cellIs" dxfId="393" priority="43" operator="greaterThan">
      <formula>$T$21</formula>
    </cfRule>
  </conditionalFormatting>
  <conditionalFormatting sqref="U22:V22">
    <cfRule type="cellIs" dxfId="392" priority="42" operator="greaterThan">
      <formula>$T$22</formula>
    </cfRule>
  </conditionalFormatting>
  <conditionalFormatting sqref="U23:V23">
    <cfRule type="cellIs" dxfId="391" priority="41" operator="greaterThan">
      <formula>$T$23</formula>
    </cfRule>
  </conditionalFormatting>
  <conditionalFormatting sqref="U24:V24">
    <cfRule type="cellIs" dxfId="390" priority="40" operator="greaterThan">
      <formula>$T$24</formula>
    </cfRule>
  </conditionalFormatting>
  <conditionalFormatting sqref="U25:V25">
    <cfRule type="expression" dxfId="389" priority="38" stopIfTrue="1">
      <formula>AND($U$19:$V$24=0)</formula>
    </cfRule>
    <cfRule type="cellIs" dxfId="388" priority="39" stopIfTrue="1" operator="greaterThan">
      <formula>$T$25</formula>
    </cfRule>
  </conditionalFormatting>
  <conditionalFormatting sqref="U31:V31">
    <cfRule type="cellIs" dxfId="387" priority="10" operator="greaterThan">
      <formula>$T$31</formula>
    </cfRule>
  </conditionalFormatting>
  <conditionalFormatting sqref="U32:V32">
    <cfRule type="cellIs" dxfId="386" priority="9" operator="greaterThan">
      <formula>$T$32</formula>
    </cfRule>
  </conditionalFormatting>
  <conditionalFormatting sqref="U33:V33">
    <cfRule type="cellIs" dxfId="385" priority="8" operator="greaterThan">
      <formula>$T$33</formula>
    </cfRule>
  </conditionalFormatting>
  <conditionalFormatting sqref="U34:V34">
    <cfRule type="cellIs" dxfId="384" priority="12" stopIfTrue="1" operator="greaterThan">
      <formula>$T$34</formula>
    </cfRule>
    <cfRule type="expression" dxfId="383" priority="11" stopIfTrue="1">
      <formula>AND($U$31:$V$33=0)</formula>
    </cfRule>
  </conditionalFormatting>
  <conditionalFormatting sqref="Z7">
    <cfRule type="cellIs" dxfId="382" priority="79" operator="greaterThan">
      <formula>$Y$7</formula>
    </cfRule>
  </conditionalFormatting>
  <conditionalFormatting sqref="Z19">
    <cfRule type="cellIs" dxfId="381" priority="37" operator="greaterThan">
      <formula>$Y$19</formula>
    </cfRule>
  </conditionalFormatting>
  <conditionalFormatting sqref="Z8:AA8">
    <cfRule type="cellIs" dxfId="380" priority="78" operator="greaterThan">
      <formula>$Y$8</formula>
    </cfRule>
  </conditionalFormatting>
  <conditionalFormatting sqref="Z9:AA9">
    <cfRule type="cellIs" dxfId="379" priority="77" operator="greaterThan">
      <formula>$Y$9</formula>
    </cfRule>
  </conditionalFormatting>
  <conditionalFormatting sqref="Z10:AA10">
    <cfRule type="cellIs" dxfId="378" priority="76" operator="greaterThan">
      <formula>$Y$10</formula>
    </cfRule>
  </conditionalFormatting>
  <conditionalFormatting sqref="Z11:AA11">
    <cfRule type="cellIs" dxfId="377" priority="75" operator="greaterThan">
      <formula>$Y$11</formula>
    </cfRule>
  </conditionalFormatting>
  <conditionalFormatting sqref="Z12:AA12">
    <cfRule type="cellIs" dxfId="376" priority="74" operator="greaterThan">
      <formula>$Y$12</formula>
    </cfRule>
  </conditionalFormatting>
  <conditionalFormatting sqref="Z13:AA13">
    <cfRule type="cellIs" dxfId="375" priority="73" stopIfTrue="1" operator="greaterThan">
      <formula>$Y$13</formula>
    </cfRule>
    <cfRule type="expression" dxfId="374" priority="72" stopIfTrue="1">
      <formula>AND($Z$7:$AA$12=0)</formula>
    </cfRule>
  </conditionalFormatting>
  <conditionalFormatting sqref="Z14:AA14">
    <cfRule type="expression" dxfId="373" priority="70" stopIfTrue="1">
      <formula>AND($E$7:$F$12=0,$K$7:$L$12=0,$P$7:$Q$12=0,$U$7:$V$12=0,$Z$7:$AA$12=0)</formula>
    </cfRule>
    <cfRule type="cellIs" dxfId="372" priority="71" stopIfTrue="1" operator="greaterThan">
      <formula>$Y$14</formula>
    </cfRule>
  </conditionalFormatting>
  <conditionalFormatting sqref="Z20:AA20">
    <cfRule type="cellIs" dxfId="371" priority="36" operator="greaterThan">
      <formula>$Y$20</formula>
    </cfRule>
  </conditionalFormatting>
  <conditionalFormatting sqref="Z21:AA21">
    <cfRule type="cellIs" dxfId="370" priority="35" operator="greaterThan">
      <formula>$Y$21</formula>
    </cfRule>
  </conditionalFormatting>
  <conditionalFormatting sqref="Z22:AA22">
    <cfRule type="cellIs" dxfId="369" priority="34" operator="greaterThan">
      <formula>$Y$22</formula>
    </cfRule>
  </conditionalFormatting>
  <conditionalFormatting sqref="Z23:AA23">
    <cfRule type="cellIs" dxfId="368" priority="33" operator="greaterThan">
      <formula>$Y$23</formula>
    </cfRule>
  </conditionalFormatting>
  <conditionalFormatting sqref="Z24:AA24">
    <cfRule type="cellIs" dxfId="367" priority="32" operator="greaterThan">
      <formula>$Y$24</formula>
    </cfRule>
  </conditionalFormatting>
  <conditionalFormatting sqref="Z25:AA25">
    <cfRule type="cellIs" dxfId="366" priority="31" stopIfTrue="1" operator="greaterThan">
      <formula>$Y$25</formula>
    </cfRule>
    <cfRule type="expression" dxfId="365" priority="30" stopIfTrue="1">
      <formula>AND($Z$19:$AA$24=0)</formula>
    </cfRule>
  </conditionalFormatting>
  <conditionalFormatting sqref="Z26:AA26">
    <cfRule type="expression" dxfId="364" priority="28" stopIfTrue="1">
      <formula>AND($E$19:$F$24=0,$K$19:$L$24=0,$P$19:$Q$24=0,$U$19:$V$24=0,$Z$19:$AA$24=0)</formula>
    </cfRule>
    <cfRule type="cellIs" dxfId="363" priority="29" stopIfTrue="1" operator="greaterThan">
      <formula>$Y$26</formula>
    </cfRule>
  </conditionalFormatting>
  <conditionalFormatting sqref="Z31:AA31">
    <cfRule type="cellIs" dxfId="362" priority="3" operator="greaterThan">
      <formula>$Y$31</formula>
    </cfRule>
  </conditionalFormatting>
  <conditionalFormatting sqref="Z32:AA32">
    <cfRule type="cellIs" dxfId="361" priority="2" operator="greaterThan">
      <formula>$Y$32</formula>
    </cfRule>
  </conditionalFormatting>
  <conditionalFormatting sqref="Z33:AA33">
    <cfRule type="cellIs" dxfId="360" priority="1" operator="greaterThan">
      <formula>$Y$33</formula>
    </cfRule>
  </conditionalFormatting>
  <conditionalFormatting sqref="Z34:AA34">
    <cfRule type="cellIs" dxfId="359" priority="7" stopIfTrue="1" operator="greaterThan">
      <formula>$Y$34</formula>
    </cfRule>
    <cfRule type="expression" dxfId="358" priority="6" stopIfTrue="1">
      <formula>AND($Z$31:$AA$33=0)</formula>
    </cfRule>
  </conditionalFormatting>
  <conditionalFormatting sqref="Z35:AA35">
    <cfRule type="cellIs" dxfId="357" priority="5" stopIfTrue="1" operator="greaterThan">
      <formula>$Y$35</formula>
    </cfRule>
    <cfRule type="expression" dxfId="356" priority="4" stopIfTrue="1">
      <formula>AND($E$31:$F$33=0,$K$31:$L$33=0,$P$31:$Q$33=0,$U$31:$V$33=0,$Z$31:$AA$33=0)</formula>
    </cfRule>
  </conditionalFormatting>
  <dataValidations count="1">
    <dataValidation type="custom" allowBlank="1" showInputMessage="1" sqref="B3:D3" xr:uid="{00000000-0002-0000-06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A38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123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+IF(COUNTIF(E7:F11,"&gt;0"),COUNTIF(E7:F11,"&gt;0"),"")</f>
        <v/>
      </c>
      <c r="G5" s="93"/>
      <c r="H5" s="171" t="s">
        <v>23</v>
      </c>
      <c r="I5" s="172"/>
      <c r="J5" s="172"/>
      <c r="K5" s="173"/>
      <c r="L5" s="86" t="str">
        <f>+IF(COUNTIF(K7:L11,"&gt;0"),COUNTIF(K7:L11,"&gt;0"),"")</f>
        <v/>
      </c>
      <c r="M5" s="171" t="s">
        <v>24</v>
      </c>
      <c r="N5" s="172"/>
      <c r="O5" s="172"/>
      <c r="P5" s="173"/>
      <c r="Q5" s="86" t="str">
        <f>+IF(COUNTIF(P7:Q11,"&gt;0"),+COUNTIF(P7:Q11,"&gt;0"),"")</f>
        <v/>
      </c>
      <c r="R5" s="171" t="s">
        <v>25</v>
      </c>
      <c r="S5" s="172"/>
      <c r="T5" s="172"/>
      <c r="U5" s="173"/>
      <c r="V5" s="86" t="str">
        <f>+IF(COUNTIF(U7:V8,"&gt;0")+COUNTIF(U11,"&gt;0"),+COUNTIF(U7:V8,"&gt;0")+COUNTIF(U11,"&gt;0"),"")</f>
        <v/>
      </c>
      <c r="W5" s="171" t="s">
        <v>3</v>
      </c>
      <c r="X5" s="172"/>
      <c r="Y5" s="172"/>
      <c r="Z5" s="173"/>
      <c r="AA5" s="86" t="str">
        <f>+IF(COUNTIF(Z7:AA11,"&gt;0"),COUNTIF(Z7:AA11,"&gt;0"),"")</f>
        <v/>
      </c>
    </row>
    <row r="6" spans="1:27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2" t="s">
        <v>183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190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7" ht="18" customHeight="1">
      <c r="A7" s="2"/>
      <c r="B7" s="19"/>
      <c r="C7" s="115"/>
      <c r="D7" s="13"/>
      <c r="E7" s="168"/>
      <c r="F7" s="169"/>
      <c r="G7" s="152" t="str">
        <f ca="1">+IF(SUMIF(H7:AA7,"（宮）",K7:AA7),SUMIF(H7:AA7,"（宮）",K7:AA7),"")</f>
        <v/>
      </c>
      <c r="H7" s="7"/>
      <c r="I7" s="110"/>
      <c r="J7" s="82"/>
      <c r="K7" s="168"/>
      <c r="L7" s="169"/>
      <c r="M7" s="7"/>
      <c r="N7" s="110"/>
      <c r="O7" s="82"/>
      <c r="P7" s="168"/>
      <c r="Q7" s="169"/>
      <c r="R7" s="124" t="s">
        <v>70</v>
      </c>
      <c r="S7" s="125" t="s">
        <v>509</v>
      </c>
      <c r="T7" s="82">
        <v>420</v>
      </c>
      <c r="U7" s="168"/>
      <c r="V7" s="169"/>
      <c r="W7" s="7"/>
      <c r="X7" s="110"/>
      <c r="Y7" s="82"/>
      <c r="Z7" s="168"/>
      <c r="AA7" s="169"/>
    </row>
    <row r="8" spans="1:27" ht="18" customHeight="1">
      <c r="A8" s="2"/>
      <c r="B8" s="19" t="s">
        <v>71</v>
      </c>
      <c r="C8" s="115" t="s">
        <v>497</v>
      </c>
      <c r="D8" s="9">
        <v>1625</v>
      </c>
      <c r="E8" s="162"/>
      <c r="F8" s="163"/>
      <c r="G8" s="151" t="str">
        <f ca="1">+IF(SUMIF(H8:AA8,"（宮）",K8:AA8),SUMIF(H8:AA8,"（宮）",K8:AA8),"")</f>
        <v/>
      </c>
      <c r="H8" s="7" t="s">
        <v>42</v>
      </c>
      <c r="I8" s="111" t="s">
        <v>501</v>
      </c>
      <c r="J8" s="83">
        <v>108</v>
      </c>
      <c r="K8" s="162"/>
      <c r="L8" s="163"/>
      <c r="M8" s="7" t="s">
        <v>42</v>
      </c>
      <c r="N8" s="111" t="s">
        <v>505</v>
      </c>
      <c r="O8" s="83">
        <v>33</v>
      </c>
      <c r="P8" s="162"/>
      <c r="Q8" s="163"/>
      <c r="R8" s="124" t="s">
        <v>175</v>
      </c>
      <c r="S8" s="111" t="s">
        <v>510</v>
      </c>
      <c r="T8" s="83">
        <v>220</v>
      </c>
      <c r="U8" s="162"/>
      <c r="V8" s="163"/>
      <c r="W8" s="7" t="s">
        <v>42</v>
      </c>
      <c r="X8" s="111" t="s">
        <v>512</v>
      </c>
      <c r="Y8" s="8">
        <v>40</v>
      </c>
      <c r="Z8" s="162"/>
      <c r="AA8" s="163"/>
    </row>
    <row r="9" spans="1:27" ht="18" customHeight="1">
      <c r="A9" s="2"/>
      <c r="B9" s="19" t="s">
        <v>72</v>
      </c>
      <c r="C9" s="115" t="s">
        <v>498</v>
      </c>
      <c r="D9" s="9">
        <v>2750</v>
      </c>
      <c r="E9" s="162"/>
      <c r="F9" s="163"/>
      <c r="G9" s="151" t="str">
        <f ca="1">+IF(SUMIF(H9:AA9,"（宮）",K9:AA9),SUMIF(H9:AA9,"（宮）",K9:AA9),"")</f>
        <v/>
      </c>
      <c r="H9" s="7" t="s">
        <v>42</v>
      </c>
      <c r="I9" s="111" t="s">
        <v>502</v>
      </c>
      <c r="J9" s="83">
        <v>160</v>
      </c>
      <c r="K9" s="162"/>
      <c r="L9" s="163"/>
      <c r="M9" s="7" t="s">
        <v>42</v>
      </c>
      <c r="N9" s="111" t="s">
        <v>506</v>
      </c>
      <c r="O9" s="83">
        <v>53</v>
      </c>
      <c r="P9" s="162"/>
      <c r="Q9" s="163"/>
      <c r="R9" s="12"/>
      <c r="S9" s="111"/>
      <c r="T9" s="83"/>
      <c r="U9" s="162"/>
      <c r="V9" s="163"/>
      <c r="W9" s="7" t="s">
        <v>42</v>
      </c>
      <c r="X9" s="111" t="s">
        <v>513</v>
      </c>
      <c r="Y9" s="8">
        <v>65</v>
      </c>
      <c r="Z9" s="162"/>
      <c r="AA9" s="163"/>
    </row>
    <row r="10" spans="1:27" ht="18" customHeight="1">
      <c r="A10" s="2"/>
      <c r="B10" s="5" t="s">
        <v>73</v>
      </c>
      <c r="C10" s="116" t="s">
        <v>499</v>
      </c>
      <c r="D10" s="9">
        <v>275</v>
      </c>
      <c r="E10" s="162"/>
      <c r="F10" s="163"/>
      <c r="G10" s="151" t="str">
        <f ca="1">+IF(SUMIF(H10:AA10,"（宮）",K10:AA10),SUMIF(H10:AA10,"（宮）",K10:AA10),"")</f>
        <v/>
      </c>
      <c r="H10" s="7" t="s">
        <v>42</v>
      </c>
      <c r="I10" s="111" t="s">
        <v>503</v>
      </c>
      <c r="J10" s="83">
        <v>13</v>
      </c>
      <c r="K10" s="162"/>
      <c r="L10" s="163"/>
      <c r="M10" s="7" t="s">
        <v>42</v>
      </c>
      <c r="N10" s="111" t="s">
        <v>507</v>
      </c>
      <c r="O10" s="83">
        <v>5</v>
      </c>
      <c r="P10" s="162"/>
      <c r="Q10" s="163"/>
      <c r="R10" s="12"/>
      <c r="S10" s="111"/>
      <c r="T10" s="83"/>
      <c r="U10" s="162"/>
      <c r="V10" s="163"/>
      <c r="W10" s="7" t="s">
        <v>42</v>
      </c>
      <c r="X10" s="111" t="s">
        <v>514</v>
      </c>
      <c r="Y10" s="8">
        <v>15</v>
      </c>
      <c r="Z10" s="162"/>
      <c r="AA10" s="163"/>
    </row>
    <row r="11" spans="1:27" ht="18" customHeight="1">
      <c r="A11" s="2"/>
      <c r="B11" s="61" t="s">
        <v>74</v>
      </c>
      <c r="C11" s="143" t="s">
        <v>500</v>
      </c>
      <c r="D11" s="9">
        <v>940</v>
      </c>
      <c r="E11" s="162"/>
      <c r="F11" s="163"/>
      <c r="G11" s="151" t="str">
        <f ca="1">+IF(SUMIF(H11:AA11,"（宮）",K11:AA11),SUMIF(H11:AA11,"（宮）",K11:AA11),"")</f>
        <v/>
      </c>
      <c r="H11" s="7" t="s">
        <v>42</v>
      </c>
      <c r="I11" s="111" t="s">
        <v>504</v>
      </c>
      <c r="J11" s="83">
        <v>16</v>
      </c>
      <c r="K11" s="162"/>
      <c r="L11" s="163"/>
      <c r="M11" s="7" t="s">
        <v>42</v>
      </c>
      <c r="N11" s="111" t="s">
        <v>508</v>
      </c>
      <c r="O11" s="83">
        <v>8</v>
      </c>
      <c r="P11" s="162"/>
      <c r="Q11" s="163"/>
      <c r="R11" s="7" t="s">
        <v>42</v>
      </c>
      <c r="S11" s="111" t="s">
        <v>511</v>
      </c>
      <c r="T11" s="83">
        <v>7</v>
      </c>
      <c r="U11" s="162"/>
      <c r="V11" s="163"/>
      <c r="W11" s="7" t="s">
        <v>42</v>
      </c>
      <c r="X11" s="111" t="s">
        <v>515</v>
      </c>
      <c r="Y11" s="8">
        <v>15</v>
      </c>
      <c r="Z11" s="162"/>
      <c r="AA11" s="163"/>
    </row>
    <row r="12" spans="1:27" ht="18" customHeight="1">
      <c r="A12" s="2"/>
      <c r="B12" s="91" t="s">
        <v>182</v>
      </c>
      <c r="C12" s="131"/>
      <c r="D12" s="9"/>
      <c r="E12" s="162"/>
      <c r="F12" s="163"/>
      <c r="G12" s="94"/>
      <c r="H12" s="7"/>
      <c r="I12" s="111"/>
      <c r="J12" s="83"/>
      <c r="K12" s="162"/>
      <c r="L12" s="163"/>
      <c r="M12" s="7"/>
      <c r="N12" s="111"/>
      <c r="O12" s="83"/>
      <c r="P12" s="162"/>
      <c r="Q12" s="163"/>
      <c r="R12" s="7"/>
      <c r="S12" s="111"/>
      <c r="T12" s="83"/>
      <c r="U12" s="162"/>
      <c r="V12" s="163"/>
      <c r="W12" s="7"/>
      <c r="X12" s="111"/>
      <c r="Y12" s="8"/>
      <c r="Z12" s="162"/>
      <c r="AA12" s="163"/>
    </row>
    <row r="13" spans="1:27" ht="18" customHeight="1">
      <c r="A13" s="2"/>
      <c r="B13" s="5"/>
      <c r="C13" s="116"/>
      <c r="D13" s="9"/>
      <c r="E13" s="162"/>
      <c r="F13" s="163"/>
      <c r="G13" s="94"/>
      <c r="H13" s="12"/>
      <c r="I13" s="111"/>
      <c r="J13" s="9"/>
      <c r="K13" s="162"/>
      <c r="L13" s="163"/>
      <c r="M13" s="12"/>
      <c r="N13" s="111"/>
      <c r="O13" s="9"/>
      <c r="P13" s="162"/>
      <c r="Q13" s="163"/>
      <c r="R13" s="12"/>
      <c r="S13" s="111"/>
      <c r="T13" s="9"/>
      <c r="U13" s="162"/>
      <c r="V13" s="163"/>
      <c r="W13" s="7"/>
      <c r="X13" s="111"/>
      <c r="Y13" s="8"/>
      <c r="Z13" s="162"/>
      <c r="AA13" s="163"/>
    </row>
    <row r="14" spans="1:27" ht="18" customHeight="1">
      <c r="A14" s="2"/>
      <c r="B14" s="5"/>
      <c r="C14" s="116"/>
      <c r="D14" s="9"/>
      <c r="E14" s="162"/>
      <c r="F14" s="163"/>
      <c r="G14" s="94"/>
      <c r="H14" s="12"/>
      <c r="I14" s="111"/>
      <c r="J14" s="9"/>
      <c r="K14" s="162"/>
      <c r="L14" s="163"/>
      <c r="M14" s="12"/>
      <c r="N14" s="111"/>
      <c r="O14" s="9"/>
      <c r="P14" s="162"/>
      <c r="Q14" s="163"/>
      <c r="R14" s="12"/>
      <c r="S14" s="111"/>
      <c r="T14" s="9"/>
      <c r="U14" s="162"/>
      <c r="V14" s="163"/>
      <c r="W14" s="12"/>
      <c r="X14" s="111"/>
      <c r="Y14" s="8"/>
      <c r="Z14" s="162"/>
      <c r="AA14" s="163"/>
    </row>
    <row r="15" spans="1:27" ht="18" customHeight="1">
      <c r="A15" s="2"/>
      <c r="B15" s="5"/>
      <c r="C15" s="116"/>
      <c r="D15" s="9"/>
      <c r="E15" s="162"/>
      <c r="F15" s="163"/>
      <c r="G15" s="94"/>
      <c r="H15" s="12"/>
      <c r="I15" s="111"/>
      <c r="J15" s="9"/>
      <c r="K15" s="162"/>
      <c r="L15" s="163"/>
      <c r="M15" s="7"/>
      <c r="N15" s="111"/>
      <c r="O15" s="9"/>
      <c r="P15" s="162"/>
      <c r="Q15" s="163"/>
      <c r="R15" s="12"/>
      <c r="S15" s="111"/>
      <c r="T15" s="9"/>
      <c r="U15" s="162"/>
      <c r="V15" s="163"/>
      <c r="W15" s="7"/>
      <c r="X15" s="111"/>
      <c r="Y15" s="8"/>
      <c r="Z15" s="162"/>
      <c r="AA15" s="163"/>
    </row>
    <row r="16" spans="1:27" ht="18" customHeight="1" thickBot="1">
      <c r="A16" s="2"/>
      <c r="B16" s="56"/>
      <c r="C16" s="127"/>
      <c r="D16" s="53"/>
      <c r="E16" s="162"/>
      <c r="F16" s="163"/>
      <c r="G16" s="155"/>
      <c r="H16" s="51"/>
      <c r="I16" s="128"/>
      <c r="J16" s="53"/>
      <c r="K16" s="162"/>
      <c r="L16" s="163"/>
      <c r="M16" s="51"/>
      <c r="N16" s="128"/>
      <c r="O16" s="53"/>
      <c r="P16" s="162"/>
      <c r="Q16" s="163"/>
      <c r="R16" s="51"/>
      <c r="S16" s="128"/>
      <c r="T16" s="53"/>
      <c r="U16" s="162"/>
      <c r="V16" s="163"/>
      <c r="W16" s="54"/>
      <c r="X16" s="128"/>
      <c r="Y16" s="55"/>
      <c r="Z16" s="162"/>
      <c r="AA16" s="163"/>
    </row>
    <row r="17" spans="1:27" ht="18" customHeight="1" thickTop="1">
      <c r="A17" s="2"/>
      <c r="B17" s="10" t="s">
        <v>18</v>
      </c>
      <c r="C17" s="109"/>
      <c r="D17" s="37">
        <f>SUM(D7:D16)</f>
        <v>5590</v>
      </c>
      <c r="E17" s="192" t="str">
        <f>IF(SUM(E7:E16),SUM(E7:E16),"")</f>
        <v/>
      </c>
      <c r="F17" s="193" t="str">
        <f>IF(SUM(F7:F16),SUM(F7:F16),"")</f>
        <v/>
      </c>
      <c r="G17" s="96"/>
      <c r="H17" s="45" t="s">
        <v>18</v>
      </c>
      <c r="I17" s="123"/>
      <c r="J17" s="65">
        <f>SUM(J7:J16)</f>
        <v>297</v>
      </c>
      <c r="K17" s="192" t="str">
        <f>IF(SUM(K7:K16),SUM(K7:K16),"")</f>
        <v/>
      </c>
      <c r="L17" s="193" t="str">
        <f>IF(SUM(L7:L16),SUM(L7:L16),"")</f>
        <v/>
      </c>
      <c r="M17" s="45" t="s">
        <v>18</v>
      </c>
      <c r="N17" s="123"/>
      <c r="O17" s="65">
        <f>SUM(O7:O16)</f>
        <v>99</v>
      </c>
      <c r="P17" s="192" t="str">
        <f>IF(SUM(P7:P16),SUM(P7:P16),"")</f>
        <v/>
      </c>
      <c r="Q17" s="193" t="str">
        <f>IF(SUM(Q7:Q16),SUM(Q7:Q16),"")</f>
        <v/>
      </c>
      <c r="R17" s="45" t="s">
        <v>18</v>
      </c>
      <c r="S17" s="123"/>
      <c r="T17" s="65">
        <f>SUM(T7:T16)</f>
        <v>647</v>
      </c>
      <c r="U17" s="192" t="str">
        <f>IF(SUM(U7:U16),SUM(U7:U16),"")</f>
        <v/>
      </c>
      <c r="V17" s="193" t="str">
        <f>IF(SUM(V7:V16),SUM(V7:V16),"")</f>
        <v/>
      </c>
      <c r="W17" s="45" t="s">
        <v>18</v>
      </c>
      <c r="X17" s="123"/>
      <c r="Y17" s="37">
        <f>SUM(Y7:Y16)</f>
        <v>135</v>
      </c>
      <c r="Z17" s="192" t="str">
        <f>IF(SUM(Z7:Z16),SUM(Z7:Z16),"")</f>
        <v/>
      </c>
      <c r="AA17" s="193" t="str">
        <f>IF(SUM(AA7:AA16),SUM(AA7:AA16),"")</f>
        <v/>
      </c>
    </row>
    <row r="18" spans="1:27" ht="18" customHeight="1">
      <c r="A18" s="3"/>
      <c r="B18" s="22"/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74"/>
      <c r="W18" s="10" t="s">
        <v>126</v>
      </c>
      <c r="X18" s="105"/>
      <c r="Y18" s="37">
        <f>SUM(D17,J17,O17,Q17,T17,Y17)</f>
        <v>6768</v>
      </c>
      <c r="Z18" s="164" t="str">
        <f>IF(AND(SUM(E17,K17,P17,U17,Z17)=0),"",SUM(E17,K17,P17,U17,Z17))</f>
        <v/>
      </c>
      <c r="AA18" s="165"/>
    </row>
    <row r="19" spans="1:27" ht="15" customHeight="1">
      <c r="A19" s="3"/>
      <c r="B19" s="67"/>
      <c r="C19" s="67"/>
      <c r="D19" s="68"/>
      <c r="F19" s="67"/>
      <c r="G19" s="67"/>
      <c r="H19" s="68"/>
      <c r="I19" s="68"/>
      <c r="L19" s="68"/>
      <c r="O19" s="67"/>
      <c r="P19" s="68"/>
    </row>
    <row r="20" spans="1:27" ht="18" customHeight="1">
      <c r="A20" s="3"/>
      <c r="B20" s="201" t="s">
        <v>121</v>
      </c>
      <c r="C20" s="201"/>
      <c r="D20" s="201"/>
      <c r="H20" s="68"/>
      <c r="I20" s="68"/>
      <c r="L20" s="68"/>
      <c r="O20" s="67"/>
      <c r="P20" s="68"/>
    </row>
    <row r="21" spans="1:27" ht="18" customHeight="1">
      <c r="A21" s="3"/>
      <c r="B21" s="201"/>
      <c r="C21" s="201"/>
      <c r="D21" s="201"/>
      <c r="F21" s="67"/>
      <c r="G21" s="67"/>
      <c r="H21" s="68"/>
      <c r="I21" s="68"/>
      <c r="K21" s="67"/>
      <c r="L21" s="68"/>
      <c r="O21" s="67"/>
      <c r="P21" s="68"/>
    </row>
    <row r="22" spans="1:27" ht="21" customHeight="1">
      <c r="A22" s="2"/>
      <c r="B22" s="171" t="s">
        <v>0</v>
      </c>
      <c r="C22" s="172"/>
      <c r="D22" s="172"/>
      <c r="E22" s="173"/>
      <c r="F22" s="86" t="str">
        <f>+IF(COUNTIF(E24:F26,"&gt;0"),COUNTIF(E24:F26,"&gt;0"),"")</f>
        <v/>
      </c>
      <c r="G22" s="93"/>
      <c r="H22" s="171" t="s">
        <v>23</v>
      </c>
      <c r="I22" s="172"/>
      <c r="J22" s="172"/>
      <c r="K22" s="173"/>
      <c r="L22" s="86" t="str">
        <f>+IF(COUNTIF(K24:L26,"&gt;0"),COUNTIF(K24:L26,"&gt;0"),"")</f>
        <v/>
      </c>
      <c r="M22" s="171" t="s">
        <v>24</v>
      </c>
      <c r="N22" s="172"/>
      <c r="O22" s="172"/>
      <c r="P22" s="173"/>
      <c r="Q22" s="86" t="str">
        <f>+IF(COUNTIF(P24:Q26,"&gt;0"),COUNTIF(P24:Q26,"&gt;0"),"")</f>
        <v/>
      </c>
      <c r="R22" s="171" t="s">
        <v>25</v>
      </c>
      <c r="S22" s="172"/>
      <c r="T22" s="172"/>
      <c r="U22" s="173"/>
      <c r="V22" s="86" t="str">
        <f>+IF(COUNTIF(U24:V26,"&gt;0"),COUNTIF(U24:V26,"&gt;0"),"")</f>
        <v/>
      </c>
      <c r="W22" s="171" t="s">
        <v>3</v>
      </c>
      <c r="X22" s="172"/>
      <c r="Y22" s="172"/>
      <c r="Z22" s="173"/>
      <c r="AA22" s="86" t="str">
        <f>+IF(COUNTIF(Z24:AA26,"&gt;0"),COUNTIF(Z24:AA26,"&gt;0"),"")</f>
        <v/>
      </c>
    </row>
    <row r="23" spans="1:27" ht="18" customHeight="1">
      <c r="A23" s="2"/>
      <c r="B23" s="17" t="s">
        <v>124</v>
      </c>
      <c r="C23" s="104" t="s">
        <v>190</v>
      </c>
      <c r="D23" s="18" t="s">
        <v>1</v>
      </c>
      <c r="E23" s="174" t="s">
        <v>2</v>
      </c>
      <c r="F23" s="173"/>
      <c r="G23" s="92" t="s">
        <v>183</v>
      </c>
      <c r="H23" s="17" t="s">
        <v>124</v>
      </c>
      <c r="I23" s="104" t="s">
        <v>190</v>
      </c>
      <c r="J23" s="18" t="s">
        <v>1</v>
      </c>
      <c r="K23" s="174" t="s">
        <v>2</v>
      </c>
      <c r="L23" s="173"/>
      <c r="M23" s="17" t="s">
        <v>124</v>
      </c>
      <c r="N23" s="104" t="s">
        <v>190</v>
      </c>
      <c r="O23" s="18" t="s">
        <v>1</v>
      </c>
      <c r="P23" s="174" t="s">
        <v>2</v>
      </c>
      <c r="Q23" s="173"/>
      <c r="R23" s="17" t="s">
        <v>124</v>
      </c>
      <c r="S23" s="104" t="s">
        <v>190</v>
      </c>
      <c r="T23" s="18" t="s">
        <v>1</v>
      </c>
      <c r="U23" s="174" t="s">
        <v>2</v>
      </c>
      <c r="V23" s="173"/>
      <c r="W23" s="17" t="s">
        <v>124</v>
      </c>
      <c r="X23" s="104" t="s">
        <v>190</v>
      </c>
      <c r="Y23" s="18" t="s">
        <v>1</v>
      </c>
      <c r="Z23" s="174" t="s">
        <v>2</v>
      </c>
      <c r="AA23" s="173"/>
    </row>
    <row r="24" spans="1:27" ht="18" customHeight="1">
      <c r="A24" s="2"/>
      <c r="B24" s="19" t="s">
        <v>88</v>
      </c>
      <c r="C24" s="115" t="s">
        <v>516</v>
      </c>
      <c r="D24" s="13">
        <v>1470</v>
      </c>
      <c r="E24" s="162"/>
      <c r="F24" s="163"/>
      <c r="G24" s="151" t="str">
        <f ca="1">+IF(SUMIF(H24:AA24,"（宮）",K24:AA24),SUMIF(H24:AA24,"（宮）",K24:AA24),"")</f>
        <v/>
      </c>
      <c r="H24" s="7" t="s">
        <v>42</v>
      </c>
      <c r="I24" s="110" t="s">
        <v>519</v>
      </c>
      <c r="J24" s="20">
        <v>60</v>
      </c>
      <c r="K24" s="162"/>
      <c r="L24" s="163"/>
      <c r="M24" s="124" t="s">
        <v>88</v>
      </c>
      <c r="N24" s="149" t="s">
        <v>522</v>
      </c>
      <c r="O24" s="20">
        <v>32</v>
      </c>
      <c r="P24" s="162"/>
      <c r="Q24" s="163"/>
      <c r="R24" s="124" t="s">
        <v>88</v>
      </c>
      <c r="S24" s="110" t="s">
        <v>525</v>
      </c>
      <c r="T24" s="20">
        <v>120</v>
      </c>
      <c r="U24" s="162"/>
      <c r="V24" s="163"/>
      <c r="W24" s="7" t="s">
        <v>89</v>
      </c>
      <c r="X24" s="149" t="s">
        <v>608</v>
      </c>
      <c r="Y24" s="20">
        <v>20</v>
      </c>
      <c r="Z24" s="162"/>
      <c r="AA24" s="163"/>
    </row>
    <row r="25" spans="1:27" ht="18" customHeight="1">
      <c r="A25" s="2"/>
      <c r="B25" s="5" t="s">
        <v>86</v>
      </c>
      <c r="C25" s="116" t="s">
        <v>517</v>
      </c>
      <c r="D25" s="9">
        <v>660</v>
      </c>
      <c r="E25" s="162"/>
      <c r="F25" s="163"/>
      <c r="G25" s="151" t="str">
        <f ca="1">+IF(SUMIF(H25:AA25,"（宮）",K25:AA25),SUMIF(H25:AA25,"（宮）",K25:AA25),"")</f>
        <v/>
      </c>
      <c r="H25" s="7" t="s">
        <v>42</v>
      </c>
      <c r="I25" s="111" t="s">
        <v>520</v>
      </c>
      <c r="J25" s="9">
        <v>41</v>
      </c>
      <c r="K25" s="162"/>
      <c r="L25" s="163"/>
      <c r="M25" s="7" t="s">
        <v>42</v>
      </c>
      <c r="N25" s="111" t="s">
        <v>523</v>
      </c>
      <c r="O25" s="9">
        <v>6</v>
      </c>
      <c r="P25" s="162"/>
      <c r="Q25" s="163"/>
      <c r="R25" s="7" t="s">
        <v>42</v>
      </c>
      <c r="S25" s="111" t="s">
        <v>526</v>
      </c>
      <c r="T25" s="9">
        <v>21</v>
      </c>
      <c r="U25" s="162"/>
      <c r="V25" s="163"/>
      <c r="W25" s="7" t="s">
        <v>42</v>
      </c>
      <c r="X25" s="111" t="s">
        <v>528</v>
      </c>
      <c r="Y25" s="8">
        <v>15</v>
      </c>
      <c r="Z25" s="162"/>
      <c r="AA25" s="163"/>
    </row>
    <row r="26" spans="1:27" ht="18" customHeight="1">
      <c r="A26" s="2"/>
      <c r="B26" s="5" t="s">
        <v>87</v>
      </c>
      <c r="C26" s="116" t="s">
        <v>518</v>
      </c>
      <c r="D26" s="9">
        <v>750</v>
      </c>
      <c r="E26" s="162"/>
      <c r="F26" s="163"/>
      <c r="G26" s="151" t="str">
        <f ca="1">+IF(SUMIF(H26:AA26,"（宮）",K26:AA26),SUMIF(H26:AA26,"（宮）",K26:AA26),"")</f>
        <v/>
      </c>
      <c r="H26" s="7" t="s">
        <v>42</v>
      </c>
      <c r="I26" s="111" t="s">
        <v>521</v>
      </c>
      <c r="J26" s="9">
        <v>45</v>
      </c>
      <c r="K26" s="162"/>
      <c r="L26" s="163"/>
      <c r="M26" s="7" t="s">
        <v>42</v>
      </c>
      <c r="N26" s="111" t="s">
        <v>524</v>
      </c>
      <c r="O26" s="9">
        <v>14</v>
      </c>
      <c r="P26" s="162"/>
      <c r="Q26" s="163"/>
      <c r="R26" s="7" t="s">
        <v>42</v>
      </c>
      <c r="S26" s="111" t="s">
        <v>527</v>
      </c>
      <c r="T26" s="9">
        <v>21</v>
      </c>
      <c r="U26" s="162"/>
      <c r="V26" s="163"/>
      <c r="W26" s="7" t="s">
        <v>42</v>
      </c>
      <c r="X26" s="111" t="s">
        <v>529</v>
      </c>
      <c r="Y26" s="8">
        <v>10</v>
      </c>
      <c r="Z26" s="162"/>
      <c r="AA26" s="163"/>
    </row>
    <row r="27" spans="1:27" ht="18" customHeight="1">
      <c r="A27" s="2"/>
      <c r="B27" s="5"/>
      <c r="C27" s="116"/>
      <c r="D27" s="9"/>
      <c r="E27" s="162"/>
      <c r="F27" s="163"/>
      <c r="G27" s="94"/>
      <c r="H27" s="12"/>
      <c r="I27" s="111"/>
      <c r="J27" s="9"/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5"/>
      <c r="C28" s="116"/>
      <c r="D28" s="9"/>
      <c r="E28" s="162"/>
      <c r="F28" s="163"/>
      <c r="G28" s="94"/>
      <c r="H28" s="12"/>
      <c r="I28" s="111"/>
      <c r="J28" s="21"/>
      <c r="K28" s="162"/>
      <c r="L28" s="163"/>
      <c r="M28" s="12"/>
      <c r="N28" s="111"/>
      <c r="O28" s="9"/>
      <c r="P28" s="162"/>
      <c r="Q28" s="163"/>
      <c r="R28" s="12"/>
      <c r="S28" s="111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5"/>
      <c r="C29" s="116"/>
      <c r="D29" s="9"/>
      <c r="E29" s="162"/>
      <c r="F29" s="163"/>
      <c r="G29" s="94"/>
      <c r="H29" s="12"/>
      <c r="I29" s="111"/>
      <c r="J29" s="21"/>
      <c r="K29" s="162"/>
      <c r="L29" s="163"/>
      <c r="M29" s="7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5"/>
      <c r="C30" s="116"/>
      <c r="D30" s="9"/>
      <c r="E30" s="162"/>
      <c r="F30" s="163"/>
      <c r="G30" s="94"/>
      <c r="H30" s="12"/>
      <c r="I30" s="111"/>
      <c r="J30" s="21"/>
      <c r="K30" s="162"/>
      <c r="L30" s="163"/>
      <c r="M30" s="12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6"/>
      <c r="D31" s="9"/>
      <c r="E31" s="162"/>
      <c r="F31" s="163"/>
      <c r="G31" s="94"/>
      <c r="H31" s="12"/>
      <c r="I31" s="111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12"/>
      <c r="X31" s="111"/>
      <c r="Y31" s="8"/>
      <c r="Z31" s="162"/>
      <c r="AA31" s="163"/>
    </row>
    <row r="32" spans="1:27" ht="18" customHeight="1" thickBot="1">
      <c r="A32" s="2"/>
      <c r="B32" s="56"/>
      <c r="C32" s="127"/>
      <c r="D32" s="53"/>
      <c r="E32" s="195"/>
      <c r="F32" s="196"/>
      <c r="G32" s="98"/>
      <c r="H32" s="51"/>
      <c r="I32" s="128"/>
      <c r="J32" s="52"/>
      <c r="K32" s="162"/>
      <c r="L32" s="163"/>
      <c r="M32" s="51"/>
      <c r="N32" s="128"/>
      <c r="O32" s="53"/>
      <c r="P32" s="195"/>
      <c r="Q32" s="196"/>
      <c r="R32" s="51"/>
      <c r="S32" s="128"/>
      <c r="T32" s="53"/>
      <c r="U32" s="195"/>
      <c r="V32" s="196"/>
      <c r="W32" s="51"/>
      <c r="X32" s="128"/>
      <c r="Y32" s="55"/>
      <c r="Z32" s="195"/>
      <c r="AA32" s="196"/>
    </row>
    <row r="33" spans="1:27" ht="18" customHeight="1" thickTop="1">
      <c r="A33" s="3"/>
      <c r="B33" s="10" t="s">
        <v>153</v>
      </c>
      <c r="C33" s="109" t="s">
        <v>192</v>
      </c>
      <c r="D33" s="37">
        <f>SUM(D24:D32)</f>
        <v>2880</v>
      </c>
      <c r="E33" s="164" t="str">
        <f>IF(SUM(E24:E32),SUM(E24:E32),"")</f>
        <v/>
      </c>
      <c r="F33" s="165" t="str">
        <f>IF(SUM(F22:F32),SUM(F22:F32),"")</f>
        <v/>
      </c>
      <c r="G33" s="96"/>
      <c r="H33" s="45" t="s">
        <v>153</v>
      </c>
      <c r="I33" s="123" t="s">
        <v>192</v>
      </c>
      <c r="J33" s="37">
        <f>SUM(J24:J32)</f>
        <v>146</v>
      </c>
      <c r="K33" s="192" t="str">
        <f>IF(SUM(K24:K32),SUM(K24:K32),"")</f>
        <v/>
      </c>
      <c r="L33" s="193" t="str">
        <f>IF(SUM(L22:L32),SUM(L22:L32),"")</f>
        <v/>
      </c>
      <c r="M33" s="45" t="s">
        <v>18</v>
      </c>
      <c r="N33" s="123" t="s">
        <v>192</v>
      </c>
      <c r="O33" s="65">
        <f>SUM(O24:O32)</f>
        <v>52</v>
      </c>
      <c r="P33" s="192" t="str">
        <f>IF(SUM(P24:P32),SUM(P24:P32),"")</f>
        <v/>
      </c>
      <c r="Q33" s="193" t="str">
        <f>IF(SUM(Q22:Q32),SUM(Q22:Q32),"")</f>
        <v/>
      </c>
      <c r="R33" s="45" t="s">
        <v>18</v>
      </c>
      <c r="S33" s="123" t="s">
        <v>192</v>
      </c>
      <c r="T33" s="65">
        <f>SUM(T24:T32)</f>
        <v>162</v>
      </c>
      <c r="U33" s="192" t="str">
        <f>IF(SUM(U24:U32),SUM(U24:U32),"")</f>
        <v/>
      </c>
      <c r="V33" s="193" t="str">
        <f>IF(SUM(V22:V32),SUM(V22:V32),"")</f>
        <v/>
      </c>
      <c r="W33" s="45" t="s">
        <v>153</v>
      </c>
      <c r="X33" s="123" t="s">
        <v>192</v>
      </c>
      <c r="Y33" s="37">
        <f>SUM(Y24:Y32)</f>
        <v>45</v>
      </c>
      <c r="Z33" s="192" t="str">
        <f>IF(SUM(Z24:Z32),SUM(Z24:Z32),"")</f>
        <v/>
      </c>
      <c r="AA33" s="193" t="str">
        <f>IF(SUM(AA22:AA32),SUM(AA22:AA32),"")</f>
        <v/>
      </c>
    </row>
    <row r="34" spans="1:27" ht="18" customHeight="1">
      <c r="A34" s="3"/>
      <c r="B34" s="66"/>
      <c r="C34" s="118"/>
      <c r="D34" s="23"/>
      <c r="E34" s="24"/>
      <c r="F34" s="25"/>
      <c r="G34" s="25"/>
      <c r="H34" s="23"/>
      <c r="I34" s="23"/>
      <c r="J34" s="24"/>
      <c r="K34" s="25"/>
      <c r="L34" s="23"/>
      <c r="M34" s="23"/>
      <c r="N34" s="23"/>
      <c r="O34" s="24"/>
      <c r="P34" s="48"/>
      <c r="Q34" s="46"/>
      <c r="R34" s="23"/>
      <c r="S34" s="23"/>
      <c r="T34" s="24"/>
      <c r="U34" s="48"/>
      <c r="V34" s="49"/>
      <c r="W34" s="11" t="s">
        <v>126</v>
      </c>
      <c r="X34" s="106"/>
      <c r="Y34" s="27">
        <f>D33+J33+O33+T33+Y33</f>
        <v>3285</v>
      </c>
      <c r="Z34" s="164" t="str">
        <f>IF(AND(SUM(E33,K33,P33,U33,Z33)=0),"",SUM(E33,K33,P33,U33,Z33))</f>
        <v/>
      </c>
      <c r="AA34" s="165"/>
    </row>
    <row r="35" spans="1:27" ht="18" customHeight="1">
      <c r="B35" s="4" t="s">
        <v>122</v>
      </c>
      <c r="C35" s="4"/>
    </row>
    <row r="36" spans="1:27" ht="18" customHeight="1">
      <c r="B36" s="4" t="s">
        <v>146</v>
      </c>
      <c r="C36" s="4"/>
    </row>
    <row r="37" spans="1:27" ht="18" customHeight="1"/>
    <row r="38" spans="1:27" ht="18" hidden="1" customHeight="1">
      <c r="Z38" s="1" t="str">
        <f>IF(SUM(Z18,Z34),SUM(Z18,Z34),"")</f>
        <v/>
      </c>
    </row>
  </sheetData>
  <sheetProtection algorithmName="SHA-512" hashValue="dDLHMsuwBqt3zatoT3GmjxHCwECNs7yahbv0+imuNCOh7rJBug7QIt1K+u1Qr8/6JanB/fNgCajph7970OOEXQ==" saltValue="gLdmE7eN7XpgNVjkRSr5iQ==" spinCount="100000" sheet="1" objects="1" scenarios="1"/>
  <mergeCells count="140">
    <mergeCell ref="Z34:AA34"/>
    <mergeCell ref="B20:D21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E26:F26"/>
    <mergeCell ref="K26:L26"/>
    <mergeCell ref="P26:Q26"/>
    <mergeCell ref="U26:V26"/>
    <mergeCell ref="Z26:AA26"/>
    <mergeCell ref="E25:F25"/>
    <mergeCell ref="K25:L25"/>
    <mergeCell ref="P25:Q25"/>
    <mergeCell ref="U25:V25"/>
    <mergeCell ref="Z25:AA25"/>
    <mergeCell ref="E24:F24"/>
    <mergeCell ref="K24:L24"/>
    <mergeCell ref="P24:Q24"/>
    <mergeCell ref="U24:V24"/>
    <mergeCell ref="Z24:AA24"/>
    <mergeCell ref="E23:F23"/>
    <mergeCell ref="K23:L23"/>
    <mergeCell ref="P23:Q23"/>
    <mergeCell ref="U23:V23"/>
    <mergeCell ref="Z23:AA23"/>
    <mergeCell ref="Z18:AA18"/>
    <mergeCell ref="B22:E22"/>
    <mergeCell ref="H22:K22"/>
    <mergeCell ref="M22:P22"/>
    <mergeCell ref="R22:U22"/>
    <mergeCell ref="W22:Z22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E15:F15"/>
    <mergeCell ref="K15:L15"/>
    <mergeCell ref="P15:Q15"/>
    <mergeCell ref="U15:V15"/>
    <mergeCell ref="Z15:AA15"/>
    <mergeCell ref="E14:F14"/>
    <mergeCell ref="K14:L14"/>
    <mergeCell ref="P14:Q14"/>
    <mergeCell ref="U14:V14"/>
    <mergeCell ref="Z14:AA14"/>
    <mergeCell ref="E13:F13"/>
    <mergeCell ref="K13:L13"/>
    <mergeCell ref="P13:Q13"/>
    <mergeCell ref="U13:V13"/>
    <mergeCell ref="Z13:AA13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B5:E5"/>
    <mergeCell ref="H5:K5"/>
    <mergeCell ref="M5:P5"/>
    <mergeCell ref="R5:U5"/>
    <mergeCell ref="W5:Z5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</mergeCells>
  <phoneticPr fontId="2"/>
  <conditionalFormatting sqref="E7">
    <cfRule type="cellIs" dxfId="355" priority="129" operator="greaterThan">
      <formula>$D$7</formula>
    </cfRule>
  </conditionalFormatting>
  <conditionalFormatting sqref="E8">
    <cfRule type="cellIs" dxfId="354" priority="128" operator="greaterThan">
      <formula>$D$8</formula>
    </cfRule>
  </conditionalFormatting>
  <conditionalFormatting sqref="E9">
    <cfRule type="cellIs" dxfId="353" priority="127" operator="greaterThan">
      <formula>$D$9</formula>
    </cfRule>
  </conditionalFormatting>
  <conditionalFormatting sqref="E10">
    <cfRule type="cellIs" dxfId="352" priority="126" operator="greaterThan">
      <formula>$D$10</formula>
    </cfRule>
  </conditionalFormatting>
  <conditionalFormatting sqref="E11">
    <cfRule type="cellIs" dxfId="351" priority="125" operator="greaterThan">
      <formula>$D$11</formula>
    </cfRule>
  </conditionalFormatting>
  <conditionalFormatting sqref="E24">
    <cfRule type="cellIs" dxfId="350" priority="59" operator="greaterThan">
      <formula>$D$24</formula>
    </cfRule>
  </conditionalFormatting>
  <conditionalFormatting sqref="E25">
    <cfRule type="cellIs" dxfId="349" priority="58" operator="greaterThan">
      <formula>$D$25</formula>
    </cfRule>
  </conditionalFormatting>
  <conditionalFormatting sqref="E26">
    <cfRule type="cellIs" dxfId="348" priority="57" operator="greaterThan">
      <formula>$D$26</formula>
    </cfRule>
  </conditionalFormatting>
  <conditionalFormatting sqref="E12:G12">
    <cfRule type="cellIs" dxfId="347" priority="124" operator="greaterThan">
      <formula>$D$12</formula>
    </cfRule>
  </conditionalFormatting>
  <conditionalFormatting sqref="E13:G13">
    <cfRule type="cellIs" dxfId="346" priority="123" operator="greaterThan">
      <formula>$D$13</formula>
    </cfRule>
  </conditionalFormatting>
  <conditionalFormatting sqref="E14:G14">
    <cfRule type="cellIs" dxfId="345" priority="122" operator="greaterThan">
      <formula>$D$14</formula>
    </cfRule>
  </conditionalFormatting>
  <conditionalFormatting sqref="E15:G15">
    <cfRule type="cellIs" dxfId="344" priority="121" operator="greaterThan">
      <formula>$D$15</formula>
    </cfRule>
  </conditionalFormatting>
  <conditionalFormatting sqref="E16:G16">
    <cfRule type="cellIs" dxfId="343" priority="120" operator="greaterThan">
      <formula>$D$16</formula>
    </cfRule>
  </conditionalFormatting>
  <conditionalFormatting sqref="E17:G17">
    <cfRule type="cellIs" dxfId="342" priority="131" stopIfTrue="1" operator="greaterThan">
      <formula>$D$17</formula>
    </cfRule>
    <cfRule type="expression" dxfId="341" priority="130" stopIfTrue="1">
      <formula>AND($E$7:$F$16=0)</formula>
    </cfRule>
  </conditionalFormatting>
  <conditionalFormatting sqref="E27:G27">
    <cfRule type="cellIs" dxfId="340" priority="56" operator="greaterThan">
      <formula>$D$27</formula>
    </cfRule>
  </conditionalFormatting>
  <conditionalFormatting sqref="E28:G28">
    <cfRule type="cellIs" dxfId="339" priority="55" operator="greaterThan">
      <formula>$D$28</formula>
    </cfRule>
  </conditionalFormatting>
  <conditionalFormatting sqref="E29:G29">
    <cfRule type="cellIs" dxfId="338" priority="54" operator="greaterThan">
      <formula>$D$29</formula>
    </cfRule>
  </conditionalFormatting>
  <conditionalFormatting sqref="E30:G30">
    <cfRule type="cellIs" dxfId="337" priority="53" operator="greaterThan">
      <formula>$D$30</formula>
    </cfRule>
  </conditionalFormatting>
  <conditionalFormatting sqref="E31:G31">
    <cfRule type="cellIs" dxfId="336" priority="52" operator="greaterThan">
      <formula>$D$31</formula>
    </cfRule>
  </conditionalFormatting>
  <conditionalFormatting sqref="E32:G32">
    <cfRule type="cellIs" dxfId="335" priority="51" operator="greaterThan">
      <formula>$D$32</formula>
    </cfRule>
  </conditionalFormatting>
  <conditionalFormatting sqref="E33:G33">
    <cfRule type="cellIs" dxfId="334" priority="61" stopIfTrue="1" operator="greaterThan">
      <formula>$D$33</formula>
    </cfRule>
    <cfRule type="expression" dxfId="333" priority="60" stopIfTrue="1">
      <formula>AND($E$24:$F$32=0)</formula>
    </cfRule>
  </conditionalFormatting>
  <conditionalFormatting sqref="K7">
    <cfRule type="cellIs" dxfId="332" priority="119" operator="greaterThan">
      <formula>$J$7</formula>
    </cfRule>
  </conditionalFormatting>
  <conditionalFormatting sqref="K8">
    <cfRule type="cellIs" dxfId="331" priority="118" operator="greaterThan">
      <formula>$J$8</formula>
    </cfRule>
  </conditionalFormatting>
  <conditionalFormatting sqref="K9">
    <cfRule type="cellIs" dxfId="330" priority="117" operator="greaterThan">
      <formula>$J$9</formula>
    </cfRule>
  </conditionalFormatting>
  <conditionalFormatting sqref="K10">
    <cfRule type="cellIs" dxfId="329" priority="116" operator="greaterThan">
      <formula>$J$10</formula>
    </cfRule>
  </conditionalFormatting>
  <conditionalFormatting sqref="K11">
    <cfRule type="cellIs" dxfId="328" priority="115" operator="greaterThan">
      <formula>$J$11</formula>
    </cfRule>
  </conditionalFormatting>
  <conditionalFormatting sqref="K12">
    <cfRule type="cellIs" dxfId="327" priority="114" operator="greaterThan">
      <formula>$J$12</formula>
    </cfRule>
  </conditionalFormatting>
  <conditionalFormatting sqref="K13">
    <cfRule type="cellIs" dxfId="326" priority="113" operator="greaterThan">
      <formula>$J$13</formula>
    </cfRule>
  </conditionalFormatting>
  <conditionalFormatting sqref="K14">
    <cfRule type="cellIs" dxfId="325" priority="112" operator="greaterThan">
      <formula>$J$14</formula>
    </cfRule>
  </conditionalFormatting>
  <conditionalFormatting sqref="K15">
    <cfRule type="cellIs" dxfId="324" priority="111" operator="greaterThan">
      <formula>$J$15</formula>
    </cfRule>
  </conditionalFormatting>
  <conditionalFormatting sqref="K16">
    <cfRule type="cellIs" dxfId="323" priority="110" operator="greaterThan">
      <formula>$J$16</formula>
    </cfRule>
  </conditionalFormatting>
  <conditionalFormatting sqref="K17:L17">
    <cfRule type="cellIs" dxfId="322" priority="109" stopIfTrue="1" operator="greaterThan">
      <formula>$J$17</formula>
    </cfRule>
    <cfRule type="expression" dxfId="321" priority="108" stopIfTrue="1">
      <formula>AND($K$7:$L$16=0)</formula>
    </cfRule>
  </conditionalFormatting>
  <conditionalFormatting sqref="K24:L24">
    <cfRule type="cellIs" dxfId="320" priority="50" operator="greaterThan">
      <formula>$J$24</formula>
    </cfRule>
  </conditionalFormatting>
  <conditionalFormatting sqref="K25:L25">
    <cfRule type="cellIs" dxfId="319" priority="49" operator="greaterThan">
      <formula>$J$25</formula>
    </cfRule>
  </conditionalFormatting>
  <conditionalFormatting sqref="K26:L26">
    <cfRule type="cellIs" dxfId="318" priority="48" operator="greaterThan">
      <formula>$J$26</formula>
    </cfRule>
  </conditionalFormatting>
  <conditionalFormatting sqref="K27:L27">
    <cfRule type="cellIs" dxfId="317" priority="47" operator="greaterThan">
      <formula>$J$27</formula>
    </cfRule>
  </conditionalFormatting>
  <conditionalFormatting sqref="K28:L28">
    <cfRule type="cellIs" dxfId="316" priority="46" operator="greaterThan">
      <formula>$J$28</formula>
    </cfRule>
  </conditionalFormatting>
  <conditionalFormatting sqref="K29:L29">
    <cfRule type="cellIs" dxfId="315" priority="45" operator="greaterThan">
      <formula>$J$29</formula>
    </cfRule>
  </conditionalFormatting>
  <conditionalFormatting sqref="K30:L30">
    <cfRule type="cellIs" dxfId="314" priority="44" operator="greaterThan">
      <formula>$J$30</formula>
    </cfRule>
  </conditionalFormatting>
  <conditionalFormatting sqref="K31:L31">
    <cfRule type="cellIs" dxfId="313" priority="43" operator="greaterThan">
      <formula>$J$31</formula>
    </cfRule>
  </conditionalFormatting>
  <conditionalFormatting sqref="K32:L32">
    <cfRule type="cellIs" dxfId="312" priority="42" operator="greaterThan">
      <formula>$J$32</formula>
    </cfRule>
  </conditionalFormatting>
  <conditionalFormatting sqref="K33:L33">
    <cfRule type="cellIs" dxfId="311" priority="41" stopIfTrue="1" operator="greaterThan">
      <formula>$J$33</formula>
    </cfRule>
    <cfRule type="expression" dxfId="310" priority="40" stopIfTrue="1">
      <formula>AND($K$24:$L$32=0)</formula>
    </cfRule>
  </conditionalFormatting>
  <conditionalFormatting sqref="M24">
    <cfRule type="expression" dxfId="309" priority="1">
      <formula>$Z$24&gt;0</formula>
    </cfRule>
  </conditionalFormatting>
  <conditionalFormatting sqref="P7">
    <cfRule type="cellIs" dxfId="308" priority="107" operator="greaterThan">
      <formula>$O$7</formula>
    </cfRule>
  </conditionalFormatting>
  <conditionalFormatting sqref="P8">
    <cfRule type="cellIs" dxfId="307" priority="106" operator="greaterThan">
      <formula>$O$8</formula>
    </cfRule>
  </conditionalFormatting>
  <conditionalFormatting sqref="P9">
    <cfRule type="cellIs" dxfId="306" priority="105" operator="greaterThan">
      <formula>$O$9</formula>
    </cfRule>
  </conditionalFormatting>
  <conditionalFormatting sqref="P10">
    <cfRule type="cellIs" dxfId="305" priority="104" operator="greaterThan">
      <formula>$O$10</formula>
    </cfRule>
  </conditionalFormatting>
  <conditionalFormatting sqref="P11">
    <cfRule type="cellIs" dxfId="304" priority="103" operator="greaterThan">
      <formula>$O$11</formula>
    </cfRule>
  </conditionalFormatting>
  <conditionalFormatting sqref="P12">
    <cfRule type="cellIs" dxfId="303" priority="102" operator="greaterThan">
      <formula>$O$12</formula>
    </cfRule>
  </conditionalFormatting>
  <conditionalFormatting sqref="P13">
    <cfRule type="cellIs" dxfId="302" priority="101" operator="greaterThan">
      <formula>$O$13</formula>
    </cfRule>
  </conditionalFormatting>
  <conditionalFormatting sqref="P14">
    <cfRule type="cellIs" dxfId="301" priority="100" operator="greaterThan">
      <formula>$O$14</formula>
    </cfRule>
  </conditionalFormatting>
  <conditionalFormatting sqref="P15">
    <cfRule type="cellIs" dxfId="300" priority="99" operator="greaterThan">
      <formula>$O$15</formula>
    </cfRule>
  </conditionalFormatting>
  <conditionalFormatting sqref="P16">
    <cfRule type="cellIs" dxfId="299" priority="98" operator="greaterThan">
      <formula>$O$16</formula>
    </cfRule>
  </conditionalFormatting>
  <conditionalFormatting sqref="P17:Q17">
    <cfRule type="cellIs" dxfId="298" priority="97" stopIfTrue="1" operator="greaterThan">
      <formula>$O$17</formula>
    </cfRule>
    <cfRule type="expression" dxfId="297" priority="96" stopIfTrue="1">
      <formula>AND($P$7:$Q$16=0)</formula>
    </cfRule>
  </conditionalFormatting>
  <conditionalFormatting sqref="P24:Q24">
    <cfRule type="cellIs" dxfId="296" priority="37" operator="greaterThan">
      <formula>$O$24</formula>
    </cfRule>
  </conditionalFormatting>
  <conditionalFormatting sqref="P25:Q25">
    <cfRule type="cellIs" dxfId="295" priority="36" operator="greaterThan">
      <formula>$O$25</formula>
    </cfRule>
  </conditionalFormatting>
  <conditionalFormatting sqref="P26:Q26">
    <cfRule type="cellIs" dxfId="294" priority="35" operator="greaterThan">
      <formula>$O$26</formula>
    </cfRule>
  </conditionalFormatting>
  <conditionalFormatting sqref="P27:Q27">
    <cfRule type="cellIs" dxfId="293" priority="34" operator="greaterThan">
      <formula>$O$27</formula>
    </cfRule>
  </conditionalFormatting>
  <conditionalFormatting sqref="P28:Q28">
    <cfRule type="cellIs" dxfId="292" priority="33" operator="greaterThan">
      <formula>$O$28</formula>
    </cfRule>
  </conditionalFormatting>
  <conditionalFormatting sqref="P29:Q29">
    <cfRule type="cellIs" dxfId="291" priority="32" operator="greaterThan">
      <formula>$O$29</formula>
    </cfRule>
  </conditionalFormatting>
  <conditionalFormatting sqref="P30:Q30">
    <cfRule type="cellIs" dxfId="290" priority="31" operator="greaterThan">
      <formula>$O$30</formula>
    </cfRule>
  </conditionalFormatting>
  <conditionalFormatting sqref="P31:Q31">
    <cfRule type="cellIs" dxfId="289" priority="30" operator="greaterThan">
      <formula>$O$31</formula>
    </cfRule>
  </conditionalFormatting>
  <conditionalFormatting sqref="P32:Q32">
    <cfRule type="cellIs" dxfId="288" priority="29" operator="greaterThan">
      <formula>$O$32</formula>
    </cfRule>
  </conditionalFormatting>
  <conditionalFormatting sqref="P33:Q33">
    <cfRule type="cellIs" dxfId="287" priority="39" stopIfTrue="1" operator="greaterThan">
      <formula>$O$33</formula>
    </cfRule>
    <cfRule type="expression" dxfId="286" priority="38" stopIfTrue="1">
      <formula>AND($P$24:$Q$32=0)</formula>
    </cfRule>
  </conditionalFormatting>
  <conditionalFormatting sqref="U7">
    <cfRule type="cellIs" dxfId="285" priority="95" operator="greaterThan">
      <formula>$T$7</formula>
    </cfRule>
  </conditionalFormatting>
  <conditionalFormatting sqref="U8:V8">
    <cfRule type="cellIs" dxfId="284" priority="94" operator="greaterThan">
      <formula>$T$8</formula>
    </cfRule>
  </conditionalFormatting>
  <conditionalFormatting sqref="U9:V9">
    <cfRule type="cellIs" dxfId="283" priority="93" operator="greaterThan">
      <formula>$T$9</formula>
    </cfRule>
  </conditionalFormatting>
  <conditionalFormatting sqref="U10:V10">
    <cfRule type="cellIs" dxfId="282" priority="92" operator="greaterThan">
      <formula>$T$10</formula>
    </cfRule>
  </conditionalFormatting>
  <conditionalFormatting sqref="U11:V11">
    <cfRule type="cellIs" dxfId="281" priority="91" operator="greaterThan">
      <formula>$T$11</formula>
    </cfRule>
  </conditionalFormatting>
  <conditionalFormatting sqref="U12:V12">
    <cfRule type="cellIs" dxfId="280" priority="90" operator="greaterThan">
      <formula>$T$12</formula>
    </cfRule>
  </conditionalFormatting>
  <conditionalFormatting sqref="U13:V13">
    <cfRule type="cellIs" dxfId="279" priority="89" operator="greaterThan">
      <formula>$T$13</formula>
    </cfRule>
  </conditionalFormatting>
  <conditionalFormatting sqref="U14:V14">
    <cfRule type="cellIs" dxfId="278" priority="88" operator="greaterThan">
      <formula>$T$14</formula>
    </cfRule>
  </conditionalFormatting>
  <conditionalFormatting sqref="U15:V15">
    <cfRule type="cellIs" dxfId="277" priority="87" operator="greaterThan">
      <formula>$T$15</formula>
    </cfRule>
  </conditionalFormatting>
  <conditionalFormatting sqref="U16:V16">
    <cfRule type="cellIs" dxfId="276" priority="86" operator="greaterThan">
      <formula>$T$16</formula>
    </cfRule>
  </conditionalFormatting>
  <conditionalFormatting sqref="U17:V17">
    <cfRule type="expression" dxfId="275" priority="84" stopIfTrue="1">
      <formula>AND($U$7:$V$16=0)</formula>
    </cfRule>
    <cfRule type="cellIs" dxfId="274" priority="85" stopIfTrue="1" operator="greaterThan">
      <formula>$T$17</formula>
    </cfRule>
  </conditionalFormatting>
  <conditionalFormatting sqref="U24:V24">
    <cfRule type="cellIs" dxfId="273" priority="26" operator="greaterThan">
      <formula>$T$24</formula>
    </cfRule>
  </conditionalFormatting>
  <conditionalFormatting sqref="U25:V25">
    <cfRule type="cellIs" dxfId="272" priority="25" operator="greaterThan">
      <formula>$T$25</formula>
    </cfRule>
  </conditionalFormatting>
  <conditionalFormatting sqref="U26:V26">
    <cfRule type="cellIs" dxfId="271" priority="24" operator="greaterThan">
      <formula>$T$26</formula>
    </cfRule>
  </conditionalFormatting>
  <conditionalFormatting sqref="U27:V27">
    <cfRule type="cellIs" dxfId="270" priority="23" operator="greaterThan">
      <formula>$T$27</formula>
    </cfRule>
  </conditionalFormatting>
  <conditionalFormatting sqref="U28:V28">
    <cfRule type="cellIs" dxfId="269" priority="22" operator="greaterThan">
      <formula>$T$28</formula>
    </cfRule>
  </conditionalFormatting>
  <conditionalFormatting sqref="U29:V29">
    <cfRule type="cellIs" dxfId="268" priority="21" operator="greaterThan">
      <formula>$T$29</formula>
    </cfRule>
  </conditionalFormatting>
  <conditionalFormatting sqref="U30:V30">
    <cfRule type="cellIs" dxfId="267" priority="20" operator="greaterThan">
      <formula>$T$30</formula>
    </cfRule>
  </conditionalFormatting>
  <conditionalFormatting sqref="U31:V31">
    <cfRule type="cellIs" dxfId="266" priority="19" operator="greaterThan">
      <formula>$T$31</formula>
    </cfRule>
  </conditionalFormatting>
  <conditionalFormatting sqref="U32:V32">
    <cfRule type="cellIs" dxfId="265" priority="18" operator="greaterThan">
      <formula>$T$32</formula>
    </cfRule>
  </conditionalFormatting>
  <conditionalFormatting sqref="U33:V33">
    <cfRule type="expression" dxfId="264" priority="27" stopIfTrue="1">
      <formula>AND($U$24:$V$32=0)</formula>
    </cfRule>
    <cfRule type="cellIs" dxfId="263" priority="28" stopIfTrue="1" operator="greaterThan">
      <formula>$T$33</formula>
    </cfRule>
  </conditionalFormatting>
  <conditionalFormatting sqref="W24:X24">
    <cfRule type="expression" dxfId="262" priority="2">
      <formula>$Z$24&gt;0</formula>
    </cfRule>
  </conditionalFormatting>
  <conditionalFormatting sqref="Z7">
    <cfRule type="cellIs" dxfId="261" priority="83" operator="greaterThan">
      <formula>$Y$7</formula>
    </cfRule>
  </conditionalFormatting>
  <conditionalFormatting sqref="Z8:AA8">
    <cfRule type="cellIs" dxfId="260" priority="82" operator="greaterThan">
      <formula>$Y$8</formula>
    </cfRule>
  </conditionalFormatting>
  <conditionalFormatting sqref="Z9:AA9">
    <cfRule type="cellIs" dxfId="259" priority="81" operator="greaterThan">
      <formula>$Y$9</formula>
    </cfRule>
  </conditionalFormatting>
  <conditionalFormatting sqref="Z10:AA10">
    <cfRule type="cellIs" dxfId="258" priority="80" operator="greaterThan">
      <formula>$Y$10</formula>
    </cfRule>
  </conditionalFormatting>
  <conditionalFormatting sqref="Z11:AA11">
    <cfRule type="cellIs" dxfId="257" priority="79" operator="greaterThan">
      <formula>$Y$11</formula>
    </cfRule>
  </conditionalFormatting>
  <conditionalFormatting sqref="Z12:AA12">
    <cfRule type="cellIs" dxfId="256" priority="78" operator="greaterThan">
      <formula>$Y$12</formula>
    </cfRule>
  </conditionalFormatting>
  <conditionalFormatting sqref="Z13:AA13">
    <cfRule type="cellIs" dxfId="255" priority="77" operator="greaterThan">
      <formula>$Y$13</formula>
    </cfRule>
  </conditionalFormatting>
  <conditionalFormatting sqref="Z14:AA14">
    <cfRule type="cellIs" dxfId="254" priority="76" operator="greaterThan">
      <formula>$Y$14</formula>
    </cfRule>
  </conditionalFormatting>
  <conditionalFormatting sqref="Z15:AA15">
    <cfRule type="cellIs" dxfId="253" priority="75" operator="greaterThan">
      <formula>$Y$15</formula>
    </cfRule>
  </conditionalFormatting>
  <conditionalFormatting sqref="Z16:AA16">
    <cfRule type="cellIs" dxfId="252" priority="74" operator="greaterThan">
      <formula>$Y$16</formula>
    </cfRule>
  </conditionalFormatting>
  <conditionalFormatting sqref="Z17:AA17">
    <cfRule type="expression" dxfId="251" priority="72" stopIfTrue="1">
      <formula>AND($Z$7:$AA$16=0)</formula>
    </cfRule>
    <cfRule type="cellIs" dxfId="250" priority="73" stopIfTrue="1" operator="greaterThan">
      <formula>$Y$17</formula>
    </cfRule>
  </conditionalFormatting>
  <conditionalFormatting sqref="Z18:AA18">
    <cfRule type="expression" dxfId="249" priority="70" stopIfTrue="1">
      <formula>AND($E$7:$F$16=0,$K$7:$L$16=0,$P$7:$Q$16=0,$U$7:$V$16=0,$Z$7:$AA$16=0)</formula>
    </cfRule>
    <cfRule type="cellIs" dxfId="248" priority="71" stopIfTrue="1" operator="greaterThan">
      <formula>$Y$18</formula>
    </cfRule>
  </conditionalFormatting>
  <conditionalFormatting sqref="Z24:AA24">
    <cfRule type="cellIs" dxfId="247" priority="15" operator="greaterThan">
      <formula>$Y$24</formula>
    </cfRule>
  </conditionalFormatting>
  <conditionalFormatting sqref="Z25:AA25">
    <cfRule type="cellIs" dxfId="246" priority="14" operator="greaterThan">
      <formula>$Y$25</formula>
    </cfRule>
  </conditionalFormatting>
  <conditionalFormatting sqref="Z26:AA26">
    <cfRule type="cellIs" dxfId="245" priority="13" operator="greaterThan">
      <formula>$Y$26</formula>
    </cfRule>
  </conditionalFormatting>
  <conditionalFormatting sqref="Z27:AA27">
    <cfRule type="cellIs" dxfId="244" priority="12" operator="greaterThan">
      <formula>$Y$27</formula>
    </cfRule>
  </conditionalFormatting>
  <conditionalFormatting sqref="Z28:AA28">
    <cfRule type="cellIs" dxfId="243" priority="11" operator="greaterThan">
      <formula>$Y$28</formula>
    </cfRule>
  </conditionalFormatting>
  <conditionalFormatting sqref="Z29:AA29">
    <cfRule type="cellIs" dxfId="242" priority="10" operator="greaterThan">
      <formula>$Y$29</formula>
    </cfRule>
  </conditionalFormatting>
  <conditionalFormatting sqref="Z30:AA30">
    <cfRule type="cellIs" dxfId="241" priority="9" operator="greaterThan">
      <formula>$Y$30</formula>
    </cfRule>
  </conditionalFormatting>
  <conditionalFormatting sqref="Z31:AA31">
    <cfRule type="cellIs" dxfId="240" priority="8" operator="greaterThan">
      <formula>$Y$31</formula>
    </cfRule>
  </conditionalFormatting>
  <conditionalFormatting sqref="Z32:AA32">
    <cfRule type="cellIs" dxfId="239" priority="7" operator="greaterThan">
      <formula>$Y$32</formula>
    </cfRule>
  </conditionalFormatting>
  <conditionalFormatting sqref="Z33:AA33">
    <cfRule type="cellIs" dxfId="238" priority="17" stopIfTrue="1" operator="greaterThan">
      <formula>$Y$33</formula>
    </cfRule>
    <cfRule type="expression" dxfId="237" priority="16" stopIfTrue="1">
      <formula>AND($Z$24:$AA$32=0)</formula>
    </cfRule>
  </conditionalFormatting>
  <conditionalFormatting sqref="Z34:AA34">
    <cfRule type="cellIs" dxfId="236" priority="6" stopIfTrue="1" operator="greaterThan">
      <formula>$Y$34</formula>
    </cfRule>
    <cfRule type="expression" dxfId="235" priority="5" stopIfTrue="1">
      <formula>AND($E$24:$F$32=0,$K$24:$L$32=0,$P$24:$Q$32=0,$U$24:$V$32=0,$Z$24:$AA$32=0)</formula>
    </cfRule>
  </conditionalFormatting>
  <dataValidations count="1">
    <dataValidation type="custom" allowBlank="1" showInputMessage="1" sqref="B3:D3" xr:uid="{00000000-0002-0000-07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A40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19</v>
      </c>
      <c r="C2" s="170"/>
      <c r="D2" s="170"/>
      <c r="E2" s="171" t="s">
        <v>38</v>
      </c>
      <c r="F2" s="172"/>
      <c r="G2" s="172"/>
      <c r="H2" s="173"/>
      <c r="I2" s="101"/>
      <c r="J2" s="57" t="s">
        <v>20</v>
      </c>
      <c r="K2" s="171" t="s">
        <v>154</v>
      </c>
      <c r="L2" s="172"/>
      <c r="M2" s="172"/>
      <c r="N2" s="172"/>
      <c r="O2" s="173"/>
      <c r="P2" s="171" t="s">
        <v>21</v>
      </c>
      <c r="Q2" s="172"/>
      <c r="R2" s="172"/>
      <c r="S2" s="172"/>
      <c r="T2" s="173"/>
      <c r="U2" s="171" t="s">
        <v>39</v>
      </c>
      <c r="V2" s="172"/>
      <c r="W2" s="173"/>
      <c r="X2" s="92"/>
      <c r="Y2" s="171" t="s">
        <v>22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85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+IF(COUNTIF(E7:F9,"&gt;0"),COUNTIF(E7:F9,"&gt;0"),"")</f>
        <v/>
      </c>
      <c r="G5" s="93"/>
      <c r="H5" s="171" t="s">
        <v>23</v>
      </c>
      <c r="I5" s="172"/>
      <c r="J5" s="172"/>
      <c r="K5" s="173"/>
      <c r="L5" s="86" t="str">
        <f>+IF(COUNTIF(K7:L9,"&gt;0"),COUNTIF(K7:L9,"&gt;0"),"")</f>
        <v/>
      </c>
      <c r="M5" s="171" t="s">
        <v>24</v>
      </c>
      <c r="N5" s="172"/>
      <c r="O5" s="172"/>
      <c r="P5" s="173"/>
      <c r="Q5" s="86" t="str">
        <f>+IF(COUNTIF(P7:Q9,"&gt;0"),COUNTIF(P7:Q9,"&gt;0"),"")</f>
        <v/>
      </c>
      <c r="R5" s="171" t="s">
        <v>25</v>
      </c>
      <c r="S5" s="172"/>
      <c r="T5" s="172"/>
      <c r="U5" s="173"/>
      <c r="V5" s="86" t="str">
        <f>+IF(COUNTIF(U7:V9,"&gt;0"),COUNTIF(U7:V9,"&gt;0"),"")</f>
        <v/>
      </c>
      <c r="W5" s="171" t="s">
        <v>3</v>
      </c>
      <c r="X5" s="172"/>
      <c r="Y5" s="172"/>
      <c r="Z5" s="173"/>
      <c r="AA5" s="86" t="str">
        <f>+IF(COUNTIF(Z7:AA9,"&gt;0"),COUNTIF(Z7:AA9,"&gt;0"),"")</f>
        <v/>
      </c>
    </row>
    <row r="6" spans="1:27" ht="18" customHeight="1">
      <c r="A6" s="2"/>
      <c r="B6" s="17" t="s">
        <v>124</v>
      </c>
      <c r="C6" s="104" t="s">
        <v>190</v>
      </c>
      <c r="D6" s="18" t="s">
        <v>1</v>
      </c>
      <c r="E6" s="174" t="s">
        <v>2</v>
      </c>
      <c r="F6" s="173"/>
      <c r="G6" s="92" t="s">
        <v>183</v>
      </c>
      <c r="H6" s="17" t="s">
        <v>124</v>
      </c>
      <c r="I6" s="104" t="s">
        <v>190</v>
      </c>
      <c r="J6" s="18" t="s">
        <v>1</v>
      </c>
      <c r="K6" s="174" t="s">
        <v>2</v>
      </c>
      <c r="L6" s="173"/>
      <c r="M6" s="17" t="s">
        <v>124</v>
      </c>
      <c r="N6" s="104" t="s">
        <v>190</v>
      </c>
      <c r="O6" s="18" t="s">
        <v>1</v>
      </c>
      <c r="P6" s="174" t="s">
        <v>2</v>
      </c>
      <c r="Q6" s="173"/>
      <c r="R6" s="17" t="s">
        <v>124</v>
      </c>
      <c r="S6" s="104" t="s">
        <v>190</v>
      </c>
      <c r="T6" s="18" t="s">
        <v>1</v>
      </c>
      <c r="U6" s="174" t="s">
        <v>2</v>
      </c>
      <c r="V6" s="173"/>
      <c r="W6" s="17" t="s">
        <v>124</v>
      </c>
      <c r="X6" s="104" t="s">
        <v>190</v>
      </c>
      <c r="Y6" s="18" t="s">
        <v>1</v>
      </c>
      <c r="Z6" s="174" t="s">
        <v>2</v>
      </c>
      <c r="AA6" s="173"/>
    </row>
    <row r="7" spans="1:27" ht="18" customHeight="1">
      <c r="A7" s="2"/>
      <c r="B7" s="5" t="s">
        <v>127</v>
      </c>
      <c r="C7" s="116" t="s">
        <v>530</v>
      </c>
      <c r="D7" s="9">
        <v>2365</v>
      </c>
      <c r="E7" s="168"/>
      <c r="F7" s="169"/>
      <c r="G7" s="152" t="str">
        <f ca="1">+IF(SUMIF(H7:AA7,"（宮）",K7:AA7),SUMIF(H7:AA7,"（宮）",K7:AA7),"")</f>
        <v/>
      </c>
      <c r="H7" s="7" t="s">
        <v>42</v>
      </c>
      <c r="I7" s="110" t="s">
        <v>533</v>
      </c>
      <c r="J7" s="20">
        <v>63</v>
      </c>
      <c r="K7" s="168"/>
      <c r="L7" s="169"/>
      <c r="M7" s="7" t="s">
        <v>42</v>
      </c>
      <c r="N7" s="110" t="s">
        <v>536</v>
      </c>
      <c r="O7" s="20">
        <v>47</v>
      </c>
      <c r="P7" s="168"/>
      <c r="Q7" s="169"/>
      <c r="R7" s="81" t="s">
        <v>155</v>
      </c>
      <c r="S7" s="110" t="s">
        <v>539</v>
      </c>
      <c r="T7" s="20">
        <v>115</v>
      </c>
      <c r="U7" s="168"/>
      <c r="V7" s="169"/>
      <c r="W7" s="7" t="s">
        <v>42</v>
      </c>
      <c r="X7" s="110" t="s">
        <v>542</v>
      </c>
      <c r="Y7" s="20">
        <v>40</v>
      </c>
      <c r="Z7" s="168"/>
      <c r="AA7" s="169"/>
    </row>
    <row r="8" spans="1:27" ht="18" customHeight="1">
      <c r="A8" s="2"/>
      <c r="B8" s="5" t="s">
        <v>128</v>
      </c>
      <c r="C8" s="116" t="s">
        <v>531</v>
      </c>
      <c r="D8" s="9">
        <v>2360</v>
      </c>
      <c r="E8" s="162"/>
      <c r="F8" s="163"/>
      <c r="G8" s="151" t="str">
        <f ca="1">+IF(SUMIF(H8:AA8,"（宮）",K8:AA8),SUMIF(H8:AA8,"（宮）",K8:AA8),"")</f>
        <v/>
      </c>
      <c r="H8" s="7" t="s">
        <v>42</v>
      </c>
      <c r="I8" s="111" t="s">
        <v>534</v>
      </c>
      <c r="J8" s="9">
        <v>30</v>
      </c>
      <c r="K8" s="162"/>
      <c r="L8" s="163"/>
      <c r="M8" s="7" t="s">
        <v>42</v>
      </c>
      <c r="N8" s="111" t="s">
        <v>537</v>
      </c>
      <c r="O8" s="9">
        <v>21</v>
      </c>
      <c r="P8" s="162"/>
      <c r="Q8" s="163"/>
      <c r="R8" s="7" t="s">
        <v>155</v>
      </c>
      <c r="S8" s="111" t="s">
        <v>540</v>
      </c>
      <c r="T8" s="9">
        <v>85</v>
      </c>
      <c r="U8" s="162"/>
      <c r="V8" s="163"/>
      <c r="W8" s="7" t="s">
        <v>42</v>
      </c>
      <c r="X8" s="111" t="s">
        <v>543</v>
      </c>
      <c r="Y8" s="8">
        <v>20</v>
      </c>
      <c r="Z8" s="162"/>
      <c r="AA8" s="163"/>
    </row>
    <row r="9" spans="1:27" ht="18" customHeight="1">
      <c r="A9" s="2"/>
      <c r="B9" s="5" t="s">
        <v>129</v>
      </c>
      <c r="C9" s="116" t="s">
        <v>532</v>
      </c>
      <c r="D9" s="9">
        <v>1655</v>
      </c>
      <c r="E9" s="162"/>
      <c r="F9" s="163"/>
      <c r="G9" s="151" t="str">
        <f ca="1">+IF(SUMIF(H9:AA9,"（宮）",K9:AA9),SUMIF(H9:AA9,"（宮）",K9:AA9),"")</f>
        <v/>
      </c>
      <c r="H9" s="7" t="s">
        <v>42</v>
      </c>
      <c r="I9" s="111" t="s">
        <v>535</v>
      </c>
      <c r="J9" s="9">
        <v>24</v>
      </c>
      <c r="K9" s="162"/>
      <c r="L9" s="163"/>
      <c r="M9" s="7" t="s">
        <v>42</v>
      </c>
      <c r="N9" s="111" t="s">
        <v>538</v>
      </c>
      <c r="O9" s="9">
        <v>13</v>
      </c>
      <c r="P9" s="162"/>
      <c r="Q9" s="163"/>
      <c r="R9" s="7" t="s">
        <v>155</v>
      </c>
      <c r="S9" s="111" t="s">
        <v>541</v>
      </c>
      <c r="T9" s="9">
        <v>70</v>
      </c>
      <c r="U9" s="162"/>
      <c r="V9" s="163"/>
      <c r="W9" s="7" t="s">
        <v>42</v>
      </c>
      <c r="X9" s="111" t="s">
        <v>544</v>
      </c>
      <c r="Y9" s="8">
        <v>10</v>
      </c>
      <c r="Z9" s="162"/>
      <c r="AA9" s="163"/>
    </row>
    <row r="10" spans="1:27" ht="18" customHeight="1">
      <c r="A10" s="2"/>
      <c r="B10" s="5"/>
      <c r="C10" s="116"/>
      <c r="D10" s="9"/>
      <c r="E10" s="162"/>
      <c r="F10" s="163"/>
      <c r="G10" s="94"/>
      <c r="H10" s="7"/>
      <c r="I10" s="111"/>
      <c r="J10" s="9"/>
      <c r="K10" s="162"/>
      <c r="L10" s="163"/>
      <c r="M10" s="7"/>
      <c r="N10" s="111"/>
      <c r="O10" s="9"/>
      <c r="P10" s="162"/>
      <c r="Q10" s="163"/>
      <c r="R10" s="7"/>
      <c r="S10" s="111"/>
      <c r="T10" s="9"/>
      <c r="U10" s="162"/>
      <c r="V10" s="163"/>
      <c r="W10" s="7"/>
      <c r="X10" s="111"/>
      <c r="Y10" s="8"/>
      <c r="Z10" s="162"/>
      <c r="AA10" s="163"/>
    </row>
    <row r="11" spans="1:27" ht="18" customHeight="1">
      <c r="A11" s="2"/>
      <c r="B11" s="5"/>
      <c r="C11" s="116"/>
      <c r="D11" s="9"/>
      <c r="E11" s="162"/>
      <c r="F11" s="163"/>
      <c r="G11" s="94"/>
      <c r="H11" s="12"/>
      <c r="I11" s="111"/>
      <c r="J11" s="9"/>
      <c r="K11" s="162"/>
      <c r="L11" s="163"/>
      <c r="M11" s="7"/>
      <c r="N11" s="111"/>
      <c r="O11" s="9"/>
      <c r="P11" s="162"/>
      <c r="Q11" s="163"/>
      <c r="R11" s="7"/>
      <c r="S11" s="111"/>
      <c r="T11" s="9"/>
      <c r="U11" s="162"/>
      <c r="V11" s="163"/>
      <c r="W11" s="7"/>
      <c r="X11" s="111"/>
      <c r="Y11" s="8"/>
      <c r="Z11" s="162"/>
      <c r="AA11" s="163"/>
    </row>
    <row r="12" spans="1:27" ht="18" customHeight="1">
      <c r="A12" s="2"/>
      <c r="B12" s="5"/>
      <c r="C12" s="116"/>
      <c r="D12" s="9"/>
      <c r="E12" s="162"/>
      <c r="F12" s="163"/>
      <c r="G12" s="94"/>
      <c r="H12" s="7"/>
      <c r="I12" s="111"/>
      <c r="J12" s="9"/>
      <c r="K12" s="162"/>
      <c r="L12" s="163"/>
      <c r="M12" s="7"/>
      <c r="N12" s="111"/>
      <c r="O12" s="9"/>
      <c r="P12" s="162"/>
      <c r="Q12" s="163"/>
      <c r="R12" s="7"/>
      <c r="S12" s="111"/>
      <c r="T12" s="9"/>
      <c r="U12" s="162"/>
      <c r="V12" s="163"/>
      <c r="W12" s="7"/>
      <c r="X12" s="111"/>
      <c r="Y12" s="8"/>
      <c r="Z12" s="162"/>
      <c r="AA12" s="163"/>
    </row>
    <row r="13" spans="1:27" ht="18" customHeight="1">
      <c r="A13" s="2"/>
      <c r="B13" s="5"/>
      <c r="C13" s="116"/>
      <c r="D13" s="9"/>
      <c r="E13" s="162"/>
      <c r="F13" s="163"/>
      <c r="G13" s="94"/>
      <c r="H13" s="12"/>
      <c r="I13" s="111"/>
      <c r="J13" s="9"/>
      <c r="K13" s="162"/>
      <c r="L13" s="163"/>
      <c r="M13" s="12"/>
      <c r="N13" s="111"/>
      <c r="O13" s="9"/>
      <c r="P13" s="162"/>
      <c r="Q13" s="163"/>
      <c r="R13" s="12"/>
      <c r="S13" s="111"/>
      <c r="T13" s="9"/>
      <c r="U13" s="162"/>
      <c r="V13" s="163"/>
      <c r="W13" s="7"/>
      <c r="X13" s="111"/>
      <c r="Y13" s="8"/>
      <c r="Z13" s="162"/>
      <c r="AA13" s="163"/>
    </row>
    <row r="14" spans="1:27" ht="18" customHeight="1">
      <c r="A14" s="2"/>
      <c r="B14" s="5"/>
      <c r="C14" s="116"/>
      <c r="D14" s="9"/>
      <c r="E14" s="162"/>
      <c r="F14" s="163"/>
      <c r="G14" s="94"/>
      <c r="H14" s="12"/>
      <c r="I14" s="111"/>
      <c r="J14" s="9"/>
      <c r="K14" s="162"/>
      <c r="L14" s="163"/>
      <c r="M14" s="12"/>
      <c r="N14" s="111"/>
      <c r="O14" s="9"/>
      <c r="P14" s="162"/>
      <c r="Q14" s="163"/>
      <c r="R14" s="12"/>
      <c r="S14" s="111"/>
      <c r="T14" s="9"/>
      <c r="U14" s="162"/>
      <c r="V14" s="163"/>
      <c r="W14" s="7"/>
      <c r="X14" s="111"/>
      <c r="Y14" s="8"/>
      <c r="Z14" s="162"/>
      <c r="AA14" s="163"/>
    </row>
    <row r="15" spans="1:27" ht="18" customHeight="1">
      <c r="A15" s="2"/>
      <c r="B15" s="5"/>
      <c r="C15" s="116"/>
      <c r="D15" s="9"/>
      <c r="E15" s="162"/>
      <c r="F15" s="163"/>
      <c r="G15" s="94"/>
      <c r="H15" s="12"/>
      <c r="I15" s="111"/>
      <c r="J15" s="9"/>
      <c r="K15" s="162"/>
      <c r="L15" s="163"/>
      <c r="M15" s="12"/>
      <c r="N15" s="111"/>
      <c r="O15" s="9"/>
      <c r="P15" s="162"/>
      <c r="Q15" s="163"/>
      <c r="R15" s="12"/>
      <c r="S15" s="111"/>
      <c r="T15" s="9"/>
      <c r="U15" s="162"/>
      <c r="V15" s="163"/>
      <c r="W15" s="12"/>
      <c r="X15" s="111"/>
      <c r="Y15" s="8"/>
      <c r="Z15" s="162"/>
      <c r="AA15" s="163"/>
    </row>
    <row r="16" spans="1:27" ht="18" customHeight="1">
      <c r="A16" s="2"/>
      <c r="B16" s="5"/>
      <c r="C16" s="116"/>
      <c r="D16" s="9"/>
      <c r="E16" s="162"/>
      <c r="F16" s="163"/>
      <c r="G16" s="94"/>
      <c r="H16" s="12"/>
      <c r="I16" s="111"/>
      <c r="J16" s="9"/>
      <c r="K16" s="162"/>
      <c r="L16" s="163"/>
      <c r="M16" s="7"/>
      <c r="N16" s="111"/>
      <c r="O16" s="9"/>
      <c r="P16" s="162"/>
      <c r="Q16" s="163"/>
      <c r="R16" s="12"/>
      <c r="S16" s="111"/>
      <c r="T16" s="9"/>
      <c r="U16" s="162"/>
      <c r="V16" s="163"/>
      <c r="W16" s="7"/>
      <c r="X16" s="111"/>
      <c r="Y16" s="8"/>
      <c r="Z16" s="162"/>
      <c r="AA16" s="163"/>
    </row>
    <row r="17" spans="1:27" ht="18" customHeight="1" thickBot="1">
      <c r="A17" s="2"/>
      <c r="B17" s="56"/>
      <c r="C17" s="127"/>
      <c r="D17" s="53"/>
      <c r="E17" s="162"/>
      <c r="F17" s="163"/>
      <c r="G17" s="155"/>
      <c r="H17" s="51"/>
      <c r="I17" s="128"/>
      <c r="J17" s="53"/>
      <c r="K17" s="162"/>
      <c r="L17" s="163"/>
      <c r="M17" s="51"/>
      <c r="N17" s="128"/>
      <c r="O17" s="53"/>
      <c r="P17" s="162"/>
      <c r="Q17" s="163"/>
      <c r="R17" s="51"/>
      <c r="S17" s="128"/>
      <c r="T17" s="53"/>
      <c r="U17" s="162"/>
      <c r="V17" s="163"/>
      <c r="W17" s="54"/>
      <c r="X17" s="128"/>
      <c r="Y17" s="55"/>
      <c r="Z17" s="162"/>
      <c r="AA17" s="163"/>
    </row>
    <row r="18" spans="1:27" ht="18" customHeight="1" thickTop="1">
      <c r="A18" s="3"/>
      <c r="B18" s="10" t="s">
        <v>18</v>
      </c>
      <c r="C18" s="109"/>
      <c r="D18" s="37">
        <f>SUM(D7:D17)</f>
        <v>6380</v>
      </c>
      <c r="E18" s="192" t="str">
        <f>IF(SUM(E7:E17),SUM(E7:E17),"")</f>
        <v/>
      </c>
      <c r="F18" s="193" t="str">
        <f>IF(SUM(F7:F17),SUM(F7:F17),"")</f>
        <v/>
      </c>
      <c r="G18" s="96"/>
      <c r="H18" s="45" t="s">
        <v>18</v>
      </c>
      <c r="I18" s="123"/>
      <c r="J18" s="65">
        <f>SUM(J7:J17)</f>
        <v>117</v>
      </c>
      <c r="K18" s="192" t="str">
        <f>IF(SUM(K7:K17),SUM(K7:K17),"")</f>
        <v/>
      </c>
      <c r="L18" s="193" t="str">
        <f>IF(SUM(L7:L17),SUM(L7:L17),"")</f>
        <v/>
      </c>
      <c r="M18" s="45" t="s">
        <v>18</v>
      </c>
      <c r="N18" s="123"/>
      <c r="O18" s="65">
        <f>SUM(O7:O17)</f>
        <v>81</v>
      </c>
      <c r="P18" s="192" t="str">
        <f>IF(SUM(P7:P17),SUM(P7:P17),"")</f>
        <v/>
      </c>
      <c r="Q18" s="193" t="str">
        <f>IF(SUM(Q7:Q17),SUM(Q7:Q17),"")</f>
        <v/>
      </c>
      <c r="R18" s="45" t="s">
        <v>18</v>
      </c>
      <c r="S18" s="123"/>
      <c r="T18" s="65">
        <f>SUM(T7:T17)</f>
        <v>270</v>
      </c>
      <c r="U18" s="192" t="str">
        <f>IF(SUM(U7:U17),SUM(U7:U17),"")</f>
        <v/>
      </c>
      <c r="V18" s="193" t="str">
        <f>IF(SUM(V7:V17),SUM(V7:V17),"")</f>
        <v/>
      </c>
      <c r="W18" s="45" t="s">
        <v>18</v>
      </c>
      <c r="X18" s="123"/>
      <c r="Y18" s="37">
        <f>SUM(Y7:Y17)</f>
        <v>70</v>
      </c>
      <c r="Z18" s="192" t="str">
        <f>IF(SUM(Z7:Z17),SUM(Z7:Z17),"")</f>
        <v/>
      </c>
      <c r="AA18" s="193" t="str">
        <f>IF(SUM(AA7:AA17),SUM(AA7:AA17),"")</f>
        <v/>
      </c>
    </row>
    <row r="19" spans="1:27" ht="18" customHeight="1">
      <c r="A19" s="3"/>
      <c r="B19" s="22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74"/>
      <c r="W19" s="45" t="s">
        <v>126</v>
      </c>
      <c r="X19" s="123"/>
      <c r="Y19" s="37">
        <f>SUM(D18,J18,O18,T18,Y18)</f>
        <v>6918</v>
      </c>
      <c r="Z19" s="164" t="str">
        <f>IF(AND(SUM(E18,K18,P18,U18,Z18)=0),"",SUM(E18,K18,P18,U18,Z18))</f>
        <v/>
      </c>
      <c r="AA19" s="165"/>
    </row>
    <row r="20" spans="1:27" ht="15" customHeight="1">
      <c r="A20" s="3"/>
      <c r="B20" s="67"/>
      <c r="C20" s="67"/>
      <c r="D20" s="68"/>
      <c r="F20" s="67"/>
      <c r="G20" s="67"/>
      <c r="H20" s="68"/>
      <c r="I20" s="68"/>
      <c r="L20" s="68"/>
      <c r="O20" s="67"/>
      <c r="P20" s="68"/>
    </row>
    <row r="21" spans="1:27" ht="18" customHeight="1">
      <c r="A21" s="3"/>
      <c r="B21" s="201" t="s">
        <v>90</v>
      </c>
      <c r="C21" s="201"/>
      <c r="D21" s="201"/>
      <c r="H21" s="68"/>
      <c r="I21" s="68"/>
      <c r="L21" s="68"/>
      <c r="O21" s="67"/>
      <c r="P21" s="68"/>
    </row>
    <row r="22" spans="1:27" ht="18" customHeight="1">
      <c r="A22" s="3"/>
      <c r="B22" s="201"/>
      <c r="C22" s="201"/>
      <c r="D22" s="201"/>
      <c r="F22" s="67"/>
      <c r="G22" s="67"/>
      <c r="H22" s="68"/>
      <c r="I22" s="68"/>
      <c r="K22" s="67"/>
      <c r="L22" s="68"/>
      <c r="O22" s="67"/>
      <c r="P22" s="68"/>
    </row>
    <row r="23" spans="1:27" ht="21" customHeight="1">
      <c r="A23" s="2"/>
      <c r="B23" s="171" t="s">
        <v>0</v>
      </c>
      <c r="C23" s="172"/>
      <c r="D23" s="172"/>
      <c r="E23" s="173"/>
      <c r="F23" s="86" t="str">
        <f>+IF(COUNTIF(E25:F31,"&gt;0"),COUNTIF(E25:F31,"&gt;0"),"")</f>
        <v/>
      </c>
      <c r="G23" s="93"/>
      <c r="H23" s="171" t="s">
        <v>23</v>
      </c>
      <c r="I23" s="172"/>
      <c r="J23" s="172"/>
      <c r="K23" s="173"/>
      <c r="L23" s="86" t="str">
        <f>+IF(COUNTIF(K25:L31,"&gt;0"),COUNTIF(K25:L31,"&gt;0"),"")</f>
        <v/>
      </c>
      <c r="M23" s="171" t="s">
        <v>24</v>
      </c>
      <c r="N23" s="172"/>
      <c r="O23" s="172"/>
      <c r="P23" s="173"/>
      <c r="Q23" s="86" t="str">
        <f>+IF(COUNTIF(P25:Q31,"&gt;0"),COUNTIF(P25:Q31,"&gt;0"),"")</f>
        <v/>
      </c>
      <c r="R23" s="171" t="s">
        <v>25</v>
      </c>
      <c r="S23" s="172"/>
      <c r="T23" s="172"/>
      <c r="U23" s="173"/>
      <c r="V23" s="86" t="str">
        <f>+IF(COUNTIF(U25:V29,"&gt;0")+COUNTIF(U31,"&gt;0"),COUNTIF(U25:V29,"&gt;0")+COUNTIF(U31,"&gt;0"),"")</f>
        <v/>
      </c>
      <c r="W23" s="171" t="s">
        <v>3</v>
      </c>
      <c r="X23" s="172"/>
      <c r="Y23" s="172"/>
      <c r="Z23" s="173"/>
      <c r="AA23" s="86" t="str">
        <f>+IF(COUNTIF(Z25:AA31,"&gt;0"),COUNTIF(Z25:AA31,"&gt;0"),"")</f>
        <v/>
      </c>
    </row>
    <row r="24" spans="1:27" ht="18" customHeight="1">
      <c r="A24" s="2"/>
      <c r="B24" s="17" t="s">
        <v>124</v>
      </c>
      <c r="C24" s="104" t="s">
        <v>190</v>
      </c>
      <c r="D24" s="18" t="s">
        <v>1</v>
      </c>
      <c r="E24" s="174" t="s">
        <v>2</v>
      </c>
      <c r="F24" s="173"/>
      <c r="G24" s="92" t="s">
        <v>183</v>
      </c>
      <c r="H24" s="17" t="s">
        <v>124</v>
      </c>
      <c r="I24" s="104" t="s">
        <v>190</v>
      </c>
      <c r="J24" s="18" t="s">
        <v>1</v>
      </c>
      <c r="K24" s="174" t="s">
        <v>2</v>
      </c>
      <c r="L24" s="173"/>
      <c r="M24" s="17" t="s">
        <v>124</v>
      </c>
      <c r="N24" s="104" t="s">
        <v>190</v>
      </c>
      <c r="O24" s="18" t="s">
        <v>1</v>
      </c>
      <c r="P24" s="174" t="s">
        <v>2</v>
      </c>
      <c r="Q24" s="173"/>
      <c r="R24" s="17" t="s">
        <v>124</v>
      </c>
      <c r="S24" s="104" t="s">
        <v>190</v>
      </c>
      <c r="T24" s="18" t="s">
        <v>1</v>
      </c>
      <c r="U24" s="174" t="s">
        <v>2</v>
      </c>
      <c r="V24" s="173"/>
      <c r="W24" s="17" t="s">
        <v>124</v>
      </c>
      <c r="X24" s="104" t="s">
        <v>190</v>
      </c>
      <c r="Y24" s="18" t="s">
        <v>1</v>
      </c>
      <c r="Z24" s="174" t="s">
        <v>2</v>
      </c>
      <c r="AA24" s="173"/>
    </row>
    <row r="25" spans="1:27" ht="18" customHeight="1">
      <c r="A25" s="2"/>
      <c r="B25" s="5" t="s">
        <v>91</v>
      </c>
      <c r="C25" s="116" t="s">
        <v>545</v>
      </c>
      <c r="D25" s="9">
        <v>1815</v>
      </c>
      <c r="E25" s="162"/>
      <c r="F25" s="163"/>
      <c r="G25" s="151" t="str">
        <f t="shared" ref="G25:G31" ca="1" si="0">+IF(SUMIF(H25:AA25,"（宮）",K25:AA25),SUMIF(H25:AA25,"（宮）",K25:AA25),"")</f>
        <v/>
      </c>
      <c r="H25" s="7" t="s">
        <v>42</v>
      </c>
      <c r="I25" s="125" t="s">
        <v>552</v>
      </c>
      <c r="J25" s="9">
        <v>44</v>
      </c>
      <c r="K25" s="162"/>
      <c r="L25" s="163"/>
      <c r="M25" s="7" t="s">
        <v>42</v>
      </c>
      <c r="N25" s="125" t="s">
        <v>559</v>
      </c>
      <c r="O25" s="9">
        <v>16</v>
      </c>
      <c r="P25" s="162"/>
      <c r="Q25" s="163"/>
      <c r="R25" s="7" t="s">
        <v>42</v>
      </c>
      <c r="S25" s="125" t="s">
        <v>566</v>
      </c>
      <c r="T25" s="9">
        <v>25</v>
      </c>
      <c r="U25" s="162"/>
      <c r="V25" s="163"/>
      <c r="W25" s="7" t="s">
        <v>42</v>
      </c>
      <c r="X25" s="125" t="s">
        <v>570</v>
      </c>
      <c r="Y25" s="8">
        <v>30</v>
      </c>
      <c r="Z25" s="162"/>
      <c r="AA25" s="163"/>
    </row>
    <row r="26" spans="1:27" ht="18" customHeight="1">
      <c r="A26" s="2"/>
      <c r="B26" s="5" t="s">
        <v>92</v>
      </c>
      <c r="C26" s="116" t="s">
        <v>546</v>
      </c>
      <c r="D26" s="9">
        <v>2580</v>
      </c>
      <c r="E26" s="162"/>
      <c r="F26" s="163"/>
      <c r="G26" s="151" t="str">
        <f t="shared" ca="1" si="0"/>
        <v/>
      </c>
      <c r="H26" s="7" t="s">
        <v>42</v>
      </c>
      <c r="I26" s="111" t="s">
        <v>553</v>
      </c>
      <c r="J26" s="9">
        <v>54</v>
      </c>
      <c r="K26" s="162"/>
      <c r="L26" s="163"/>
      <c r="M26" s="7" t="s">
        <v>42</v>
      </c>
      <c r="N26" s="111" t="s">
        <v>560</v>
      </c>
      <c r="O26" s="9">
        <v>26</v>
      </c>
      <c r="P26" s="162"/>
      <c r="Q26" s="163"/>
      <c r="R26" s="7" t="s">
        <v>42</v>
      </c>
      <c r="S26" s="111" t="s">
        <v>567</v>
      </c>
      <c r="T26" s="9">
        <v>27</v>
      </c>
      <c r="U26" s="162"/>
      <c r="V26" s="163"/>
      <c r="W26" s="7" t="s">
        <v>42</v>
      </c>
      <c r="X26" s="111" t="s">
        <v>571</v>
      </c>
      <c r="Y26" s="8">
        <v>50</v>
      </c>
      <c r="Z26" s="162"/>
      <c r="AA26" s="163"/>
    </row>
    <row r="27" spans="1:27" ht="18" customHeight="1">
      <c r="A27" s="2"/>
      <c r="B27" s="5" t="s">
        <v>93</v>
      </c>
      <c r="C27" s="116" t="s">
        <v>547</v>
      </c>
      <c r="D27" s="9">
        <v>860</v>
      </c>
      <c r="E27" s="162"/>
      <c r="F27" s="163"/>
      <c r="G27" s="151" t="str">
        <f t="shared" ca="1" si="0"/>
        <v/>
      </c>
      <c r="H27" s="7" t="s">
        <v>42</v>
      </c>
      <c r="I27" s="111" t="s">
        <v>554</v>
      </c>
      <c r="J27" s="9">
        <v>22</v>
      </c>
      <c r="K27" s="162"/>
      <c r="L27" s="163"/>
      <c r="M27" s="7" t="s">
        <v>42</v>
      </c>
      <c r="N27" s="111" t="s">
        <v>561</v>
      </c>
      <c r="O27" s="9">
        <v>8</v>
      </c>
      <c r="P27" s="162"/>
      <c r="Q27" s="163"/>
      <c r="R27" s="7" t="s">
        <v>155</v>
      </c>
      <c r="S27" s="111" t="s">
        <v>568</v>
      </c>
      <c r="T27" s="9">
        <v>29</v>
      </c>
      <c r="U27" s="162"/>
      <c r="V27" s="163"/>
      <c r="W27" s="7" t="s">
        <v>42</v>
      </c>
      <c r="X27" s="111" t="s">
        <v>572</v>
      </c>
      <c r="Y27" s="8">
        <v>10</v>
      </c>
      <c r="Z27" s="162"/>
      <c r="AA27" s="163"/>
    </row>
    <row r="28" spans="1:27" ht="18" customHeight="1">
      <c r="A28" s="2"/>
      <c r="B28" s="5" t="s">
        <v>94</v>
      </c>
      <c r="C28" s="116" t="s">
        <v>548</v>
      </c>
      <c r="D28" s="9">
        <v>3620</v>
      </c>
      <c r="E28" s="162"/>
      <c r="F28" s="163"/>
      <c r="G28" s="151" t="str">
        <f t="shared" ca="1" si="0"/>
        <v/>
      </c>
      <c r="H28" s="7" t="s">
        <v>42</v>
      </c>
      <c r="I28" s="111" t="s">
        <v>555</v>
      </c>
      <c r="J28" s="9">
        <v>156</v>
      </c>
      <c r="K28" s="162"/>
      <c r="L28" s="163"/>
      <c r="M28" s="7" t="s">
        <v>42</v>
      </c>
      <c r="N28" s="111" t="s">
        <v>562</v>
      </c>
      <c r="O28" s="9">
        <v>59</v>
      </c>
      <c r="P28" s="162"/>
      <c r="Q28" s="163"/>
      <c r="R28" s="7" t="s">
        <v>155</v>
      </c>
      <c r="S28" s="111" t="s">
        <v>569</v>
      </c>
      <c r="T28" s="9">
        <v>203</v>
      </c>
      <c r="U28" s="162"/>
      <c r="V28" s="163"/>
      <c r="W28" s="7" t="s">
        <v>42</v>
      </c>
      <c r="X28" s="111" t="s">
        <v>573</v>
      </c>
      <c r="Y28" s="8">
        <v>75</v>
      </c>
      <c r="Z28" s="162"/>
      <c r="AA28" s="163"/>
    </row>
    <row r="29" spans="1:27" ht="18" customHeight="1">
      <c r="A29" s="2"/>
      <c r="B29" s="5" t="s">
        <v>95</v>
      </c>
      <c r="C29" s="116" t="s">
        <v>549</v>
      </c>
      <c r="D29" s="9">
        <v>1590</v>
      </c>
      <c r="E29" s="162"/>
      <c r="F29" s="163"/>
      <c r="G29" s="151" t="str">
        <f t="shared" ca="1" si="0"/>
        <v/>
      </c>
      <c r="H29" s="7" t="s">
        <v>42</v>
      </c>
      <c r="I29" s="111" t="s">
        <v>556</v>
      </c>
      <c r="J29" s="9">
        <v>46</v>
      </c>
      <c r="K29" s="162"/>
      <c r="L29" s="163"/>
      <c r="M29" s="7" t="s">
        <v>42</v>
      </c>
      <c r="N29" s="111" t="s">
        <v>563</v>
      </c>
      <c r="O29" s="9">
        <v>12</v>
      </c>
      <c r="P29" s="162"/>
      <c r="Q29" s="163"/>
      <c r="R29" s="12" t="s">
        <v>98</v>
      </c>
      <c r="S29" s="111" t="s">
        <v>604</v>
      </c>
      <c r="T29" s="9">
        <v>260</v>
      </c>
      <c r="U29" s="162"/>
      <c r="V29" s="163"/>
      <c r="W29" s="7" t="s">
        <v>42</v>
      </c>
      <c r="X29" s="111" t="s">
        <v>574</v>
      </c>
      <c r="Y29" s="8">
        <v>35</v>
      </c>
      <c r="Z29" s="162"/>
      <c r="AA29" s="163"/>
    </row>
    <row r="30" spans="1:27" ht="18" customHeight="1">
      <c r="A30" s="2"/>
      <c r="B30" s="5" t="s">
        <v>96</v>
      </c>
      <c r="C30" s="116" t="s">
        <v>550</v>
      </c>
      <c r="D30" s="9">
        <v>1385</v>
      </c>
      <c r="E30" s="162"/>
      <c r="F30" s="163"/>
      <c r="G30" s="151" t="str">
        <f t="shared" ca="1" si="0"/>
        <v/>
      </c>
      <c r="H30" s="7" t="s">
        <v>42</v>
      </c>
      <c r="I30" s="111" t="s">
        <v>557</v>
      </c>
      <c r="J30" s="9">
        <v>30</v>
      </c>
      <c r="K30" s="162"/>
      <c r="L30" s="163"/>
      <c r="M30" s="7" t="s">
        <v>42</v>
      </c>
      <c r="N30" s="111" t="s">
        <v>564</v>
      </c>
      <c r="O30" s="9">
        <v>16</v>
      </c>
      <c r="P30" s="162"/>
      <c r="Q30" s="163"/>
      <c r="R30" s="12"/>
      <c r="S30" s="111"/>
      <c r="T30" s="9"/>
      <c r="U30" s="162"/>
      <c r="V30" s="163"/>
      <c r="W30" s="7" t="s">
        <v>42</v>
      </c>
      <c r="X30" s="111" t="s">
        <v>575</v>
      </c>
      <c r="Y30" s="8">
        <v>20</v>
      </c>
      <c r="Z30" s="162"/>
      <c r="AA30" s="163"/>
    </row>
    <row r="31" spans="1:27" ht="18" customHeight="1">
      <c r="A31" s="2"/>
      <c r="B31" s="5" t="s">
        <v>97</v>
      </c>
      <c r="C31" s="116" t="s">
        <v>551</v>
      </c>
      <c r="D31" s="9">
        <v>165</v>
      </c>
      <c r="E31" s="162"/>
      <c r="F31" s="163"/>
      <c r="G31" s="151" t="str">
        <f t="shared" ca="1" si="0"/>
        <v/>
      </c>
      <c r="H31" s="7" t="s">
        <v>42</v>
      </c>
      <c r="I31" s="111" t="s">
        <v>558</v>
      </c>
      <c r="J31" s="9">
        <v>2</v>
      </c>
      <c r="K31" s="162"/>
      <c r="L31" s="163"/>
      <c r="M31" s="7" t="s">
        <v>42</v>
      </c>
      <c r="N31" s="111" t="s">
        <v>565</v>
      </c>
      <c r="O31" s="9">
        <v>3</v>
      </c>
      <c r="P31" s="162"/>
      <c r="Q31" s="163"/>
      <c r="R31" s="7"/>
      <c r="S31" s="111"/>
      <c r="T31" s="9"/>
      <c r="U31" s="162"/>
      <c r="V31" s="163"/>
      <c r="W31" s="7" t="s">
        <v>42</v>
      </c>
      <c r="X31" s="111" t="s">
        <v>576</v>
      </c>
      <c r="Y31" s="8">
        <v>5</v>
      </c>
      <c r="Z31" s="162"/>
      <c r="AA31" s="163"/>
    </row>
    <row r="32" spans="1:27" ht="18" customHeight="1">
      <c r="A32" s="2"/>
      <c r="B32" s="5"/>
      <c r="C32" s="116"/>
      <c r="D32" s="9"/>
      <c r="E32" s="162"/>
      <c r="F32" s="163"/>
      <c r="G32" s="94"/>
      <c r="H32" s="7"/>
      <c r="I32" s="111"/>
      <c r="J32" s="9"/>
      <c r="K32" s="162"/>
      <c r="L32" s="163"/>
      <c r="M32" s="7"/>
      <c r="N32" s="111"/>
      <c r="O32" s="9"/>
      <c r="P32" s="162"/>
      <c r="Q32" s="163"/>
      <c r="R32" s="7"/>
      <c r="S32" s="111"/>
      <c r="T32" s="9"/>
      <c r="U32" s="162"/>
      <c r="V32" s="163"/>
      <c r="W32" s="7"/>
      <c r="X32" s="111"/>
      <c r="Y32" s="8"/>
      <c r="Z32" s="162"/>
      <c r="AA32" s="163"/>
    </row>
    <row r="33" spans="1:27" ht="18" customHeight="1">
      <c r="A33" s="2"/>
      <c r="B33" s="5"/>
      <c r="C33" s="116"/>
      <c r="D33" s="9"/>
      <c r="E33" s="162"/>
      <c r="F33" s="163"/>
      <c r="G33" s="94"/>
      <c r="H33" s="7"/>
      <c r="I33" s="111"/>
      <c r="J33" s="9"/>
      <c r="K33" s="162"/>
      <c r="L33" s="163"/>
      <c r="M33" s="7"/>
      <c r="N33" s="111"/>
      <c r="O33" s="9"/>
      <c r="P33" s="162"/>
      <c r="Q33" s="163"/>
      <c r="R33" s="7"/>
      <c r="S33" s="111"/>
      <c r="T33" s="9"/>
      <c r="U33" s="162"/>
      <c r="V33" s="163"/>
      <c r="W33" s="7"/>
      <c r="X33" s="111"/>
      <c r="Y33" s="8"/>
      <c r="Z33" s="162"/>
      <c r="AA33" s="163"/>
    </row>
    <row r="34" spans="1:27" ht="18" customHeight="1" thickBot="1">
      <c r="A34" s="2"/>
      <c r="B34" s="56"/>
      <c r="C34" s="127"/>
      <c r="D34" s="53"/>
      <c r="E34" s="195"/>
      <c r="F34" s="196"/>
      <c r="G34" s="98"/>
      <c r="H34" s="51"/>
      <c r="I34" s="128"/>
      <c r="J34" s="52"/>
      <c r="K34" s="162"/>
      <c r="L34" s="163"/>
      <c r="M34" s="51"/>
      <c r="N34" s="128"/>
      <c r="O34" s="53"/>
      <c r="P34" s="162"/>
      <c r="Q34" s="163"/>
      <c r="R34" s="51"/>
      <c r="S34" s="128"/>
      <c r="T34" s="53"/>
      <c r="U34" s="162"/>
      <c r="V34" s="163"/>
      <c r="W34" s="51"/>
      <c r="X34" s="128"/>
      <c r="Y34" s="55"/>
      <c r="Z34" s="162"/>
      <c r="AA34" s="163"/>
    </row>
    <row r="35" spans="1:27" ht="18" customHeight="1" thickTop="1">
      <c r="A35" s="2"/>
      <c r="B35" s="10" t="s">
        <v>153</v>
      </c>
      <c r="C35" s="109" t="s">
        <v>192</v>
      </c>
      <c r="D35" s="37">
        <f>SUM(D25:D34)</f>
        <v>12015</v>
      </c>
      <c r="E35" s="164" t="str">
        <f>IF(SUM(E25:E34),SUM(E25:E34),"")</f>
        <v/>
      </c>
      <c r="F35" s="165" t="str">
        <f>IF(SUM(F23:F34),SUM(F23:F34),"")</f>
        <v/>
      </c>
      <c r="G35" s="96"/>
      <c r="H35" s="45" t="s">
        <v>153</v>
      </c>
      <c r="I35" s="123" t="s">
        <v>192</v>
      </c>
      <c r="J35" s="37">
        <f>SUM(J25:J34)</f>
        <v>354</v>
      </c>
      <c r="K35" s="192" t="str">
        <f>IF(SUM(K25:K34),SUM(K25:K34),"")</f>
        <v/>
      </c>
      <c r="L35" s="193" t="str">
        <f>IF(SUM(L23:L34),SUM(L23:L34),"")</f>
        <v/>
      </c>
      <c r="M35" s="45" t="s">
        <v>18</v>
      </c>
      <c r="N35" s="123" t="s">
        <v>192</v>
      </c>
      <c r="O35" s="65">
        <f>SUM(O25:O34)</f>
        <v>140</v>
      </c>
      <c r="P35" s="192" t="str">
        <f>IF(SUM(P25:P34),SUM(P25:P34),"")</f>
        <v/>
      </c>
      <c r="Q35" s="193" t="str">
        <f>IF(SUM(Q23:Q34),SUM(Q23:Q34),"")</f>
        <v/>
      </c>
      <c r="R35" s="45" t="s">
        <v>18</v>
      </c>
      <c r="S35" s="123" t="s">
        <v>192</v>
      </c>
      <c r="T35" s="65">
        <f>SUM(T25:T34)</f>
        <v>544</v>
      </c>
      <c r="U35" s="192" t="str">
        <f>IF(SUM(U25:U34),SUM(U25:U34),"")</f>
        <v/>
      </c>
      <c r="V35" s="193" t="str">
        <f>IF(SUM(V23:V34),SUM(V23:V34),"")</f>
        <v/>
      </c>
      <c r="W35" s="45" t="s">
        <v>153</v>
      </c>
      <c r="X35" s="123" t="s">
        <v>192</v>
      </c>
      <c r="Y35" s="37">
        <f>SUM(Y25:Y34)</f>
        <v>225</v>
      </c>
      <c r="Z35" s="192" t="str">
        <f>IF(SUM(Z25:Z34),SUM(Z25:Z34),"")</f>
        <v/>
      </c>
      <c r="AA35" s="193" t="str">
        <f>IF(SUM(AA23:AA34),SUM(AA23:AA34),"")</f>
        <v/>
      </c>
    </row>
    <row r="36" spans="1:27" ht="18" customHeight="1">
      <c r="A36" s="3"/>
      <c r="B36" s="66"/>
      <c r="C36" s="118"/>
      <c r="D36" s="23"/>
      <c r="E36" s="24"/>
      <c r="F36" s="25"/>
      <c r="G36" s="25"/>
      <c r="H36" s="23"/>
      <c r="I36" s="23"/>
      <c r="J36" s="24"/>
      <c r="K36" s="25"/>
      <c r="L36" s="23"/>
      <c r="M36" s="23"/>
      <c r="N36" s="23"/>
      <c r="O36" s="24"/>
      <c r="P36" s="25"/>
      <c r="Q36" s="23"/>
      <c r="R36" s="23"/>
      <c r="S36" s="23"/>
      <c r="T36" s="24"/>
      <c r="U36" s="25"/>
      <c r="V36" s="26"/>
      <c r="W36" s="11" t="s">
        <v>126</v>
      </c>
      <c r="X36" s="106"/>
      <c r="Y36" s="27">
        <f>D35+J35+O35+T35+Y35</f>
        <v>13278</v>
      </c>
      <c r="Z36" s="164" t="str">
        <f>IF(AND(SUM(E35,K35,P35,U35,Z35)=0),"",SUM(E35,K35,P35,U35,Z35))</f>
        <v/>
      </c>
      <c r="AA36" s="165"/>
    </row>
    <row r="37" spans="1:27" ht="18" customHeight="1">
      <c r="B37" s="4" t="s">
        <v>122</v>
      </c>
      <c r="C37" s="4"/>
    </row>
    <row r="38" spans="1:27" ht="18" hidden="1" customHeight="1">
      <c r="B38" s="4"/>
      <c r="C38" s="4"/>
      <c r="Z38" s="1" t="str">
        <f>IF(SUM(Z19,Z36),SUM(Z19,Z36),"")</f>
        <v/>
      </c>
    </row>
    <row r="39" spans="1:27" ht="18" customHeight="1">
      <c r="B39" s="4"/>
      <c r="C39" s="4"/>
    </row>
    <row r="40" spans="1:27" ht="18" customHeight="1"/>
  </sheetData>
  <sheetProtection algorithmName="SHA-512" hashValue="Un6G5Wq7RM2ltD/WLUBQr34yfH4zwrPIOSyeIW8oZaID86RHPwBd9Wrm8+NIAqIw/CEe7BKGd9wxNq/I7W0c8g==" saltValue="iiADCO7TBRnD/dVL+AR9Ng==" spinCount="100000" sheet="1" objects="1" scenarios="1"/>
  <mergeCells count="150">
    <mergeCell ref="Z15:AA15"/>
    <mergeCell ref="Z19:AA19"/>
    <mergeCell ref="E25:F25"/>
    <mergeCell ref="K25:L25"/>
    <mergeCell ref="P25:Q25"/>
    <mergeCell ref="U25:V25"/>
    <mergeCell ref="Z25:AA25"/>
    <mergeCell ref="E32:F32"/>
    <mergeCell ref="E33:F33"/>
    <mergeCell ref="K32:L32"/>
    <mergeCell ref="K33:L33"/>
    <mergeCell ref="P32:Q32"/>
    <mergeCell ref="P33:Q33"/>
    <mergeCell ref="U32:V32"/>
    <mergeCell ref="U33:V33"/>
    <mergeCell ref="Z32:AA32"/>
    <mergeCell ref="Z33:AA33"/>
    <mergeCell ref="E24:F24"/>
    <mergeCell ref="K24:L24"/>
    <mergeCell ref="P24:Q24"/>
    <mergeCell ref="U24:V24"/>
    <mergeCell ref="Z24:AA24"/>
    <mergeCell ref="E27:F27"/>
    <mergeCell ref="K27:L27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  <mergeCell ref="E6:F6"/>
    <mergeCell ref="K6:L6"/>
    <mergeCell ref="P6:Q6"/>
    <mergeCell ref="U6:V6"/>
    <mergeCell ref="Z6:AA6"/>
    <mergeCell ref="B5:E5"/>
    <mergeCell ref="H5:K5"/>
    <mergeCell ref="M5:P5"/>
    <mergeCell ref="R5:U5"/>
    <mergeCell ref="W5:Z5"/>
    <mergeCell ref="E8:F8"/>
    <mergeCell ref="K8:L8"/>
    <mergeCell ref="P8:Q8"/>
    <mergeCell ref="U8:V8"/>
    <mergeCell ref="Z8:AA8"/>
    <mergeCell ref="E7:F7"/>
    <mergeCell ref="K7:L7"/>
    <mergeCell ref="P7:Q7"/>
    <mergeCell ref="U7:V7"/>
    <mergeCell ref="Z7:AA7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3:F13"/>
    <mergeCell ref="K13:L13"/>
    <mergeCell ref="P13:Q13"/>
    <mergeCell ref="U13:V13"/>
    <mergeCell ref="Z13:AA13"/>
    <mergeCell ref="E14:F14"/>
    <mergeCell ref="K14:L14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P14:Q14"/>
    <mergeCell ref="U14:V14"/>
    <mergeCell ref="Z14:AA14"/>
    <mergeCell ref="E15:F15"/>
    <mergeCell ref="K15:L15"/>
    <mergeCell ref="P15:Q15"/>
    <mergeCell ref="U15:V15"/>
    <mergeCell ref="B21:D22"/>
    <mergeCell ref="E18:F18"/>
    <mergeCell ref="K18:L18"/>
    <mergeCell ref="P18:Q18"/>
    <mergeCell ref="U18:V18"/>
    <mergeCell ref="Z18:AA18"/>
    <mergeCell ref="B23:E23"/>
    <mergeCell ref="H23:K23"/>
    <mergeCell ref="M23:P23"/>
    <mergeCell ref="R23:U23"/>
    <mergeCell ref="W23:Z23"/>
    <mergeCell ref="P27:Q27"/>
    <mergeCell ref="U27:V27"/>
    <mergeCell ref="Z27:AA27"/>
    <mergeCell ref="E26:F26"/>
    <mergeCell ref="K26:L26"/>
    <mergeCell ref="P26:Q26"/>
    <mergeCell ref="U26:V26"/>
    <mergeCell ref="Z26:AA26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Z36:AA36"/>
    <mergeCell ref="E35:F35"/>
    <mergeCell ref="K35:L35"/>
    <mergeCell ref="P35:Q35"/>
    <mergeCell ref="U35:V35"/>
    <mergeCell ref="Z35:AA35"/>
    <mergeCell ref="E34:F34"/>
    <mergeCell ref="K34:L34"/>
    <mergeCell ref="P34:Q34"/>
    <mergeCell ref="U34:V34"/>
    <mergeCell ref="Z34:AA34"/>
  </mergeCells>
  <phoneticPr fontId="2"/>
  <conditionalFormatting sqref="E7">
    <cfRule type="cellIs" dxfId="234" priority="129" operator="greaterThan">
      <formula>$D$7</formula>
    </cfRule>
  </conditionalFormatting>
  <conditionalFormatting sqref="E8">
    <cfRule type="cellIs" dxfId="233" priority="126" operator="greaterThan">
      <formula>$D$8</formula>
    </cfRule>
  </conditionalFormatting>
  <conditionalFormatting sqref="E9">
    <cfRule type="cellIs" dxfId="232" priority="125" operator="greaterThan">
      <formula>$D$9</formula>
    </cfRule>
  </conditionalFormatting>
  <conditionalFormatting sqref="E25">
    <cfRule type="cellIs" dxfId="231" priority="62" operator="greaterThan">
      <formula>$D$25</formula>
    </cfRule>
  </conditionalFormatting>
  <conditionalFormatting sqref="E26">
    <cfRule type="cellIs" dxfId="230" priority="61" operator="greaterThan">
      <formula>$D$26</formula>
    </cfRule>
  </conditionalFormatting>
  <conditionalFormatting sqref="E27">
    <cfRule type="cellIs" dxfId="229" priority="60" operator="greaterThan">
      <formula>$D$27</formula>
    </cfRule>
  </conditionalFormatting>
  <conditionalFormatting sqref="E28">
    <cfRule type="cellIs" dxfId="228" priority="59" operator="greaterThan">
      <formula>$D$28</formula>
    </cfRule>
  </conditionalFormatting>
  <conditionalFormatting sqref="E29">
    <cfRule type="cellIs" dxfId="227" priority="58" operator="greaterThan">
      <formula>$D$29</formula>
    </cfRule>
  </conditionalFormatting>
  <conditionalFormatting sqref="E30">
    <cfRule type="cellIs" dxfId="226" priority="57" operator="greaterThan">
      <formula>$D$30</formula>
    </cfRule>
  </conditionalFormatting>
  <conditionalFormatting sqref="E31">
    <cfRule type="cellIs" dxfId="225" priority="56" operator="greaterThan">
      <formula>$D$31</formula>
    </cfRule>
  </conditionalFormatting>
  <conditionalFormatting sqref="E10:G10">
    <cfRule type="cellIs" dxfId="224" priority="124" operator="greaterThan">
      <formula>$D$10</formula>
    </cfRule>
  </conditionalFormatting>
  <conditionalFormatting sqref="E11:G11">
    <cfRule type="cellIs" dxfId="223" priority="123" operator="greaterThan">
      <formula>$D$11</formula>
    </cfRule>
  </conditionalFormatting>
  <conditionalFormatting sqref="E12:G12">
    <cfRule type="cellIs" dxfId="222" priority="122" operator="greaterThan">
      <formula>$D$12</formula>
    </cfRule>
  </conditionalFormatting>
  <conditionalFormatting sqref="E13:G13">
    <cfRule type="cellIs" dxfId="221" priority="121" operator="greaterThan">
      <formula>$D$13</formula>
    </cfRule>
  </conditionalFormatting>
  <conditionalFormatting sqref="E14:G14">
    <cfRule type="cellIs" dxfId="220" priority="120" operator="greaterThan">
      <formula>$D$14</formula>
    </cfRule>
  </conditionalFormatting>
  <conditionalFormatting sqref="E15:G15">
    <cfRule type="cellIs" dxfId="219" priority="119" operator="greaterThan">
      <formula>$D$15</formula>
    </cfRule>
  </conditionalFormatting>
  <conditionalFormatting sqref="E16:G16">
    <cfRule type="cellIs" dxfId="218" priority="118" operator="greaterThan">
      <formula>$D$16</formula>
    </cfRule>
  </conditionalFormatting>
  <conditionalFormatting sqref="E17:G17">
    <cfRule type="cellIs" dxfId="217" priority="117" operator="greaterThan">
      <formula>$D$17</formula>
    </cfRule>
  </conditionalFormatting>
  <conditionalFormatting sqref="E18:G18">
    <cfRule type="cellIs" dxfId="216" priority="128" stopIfTrue="1" operator="greaterThan">
      <formula>$D$18</formula>
    </cfRule>
    <cfRule type="expression" dxfId="215" priority="127" stopIfTrue="1">
      <formula>AND($E$7:$F$17=0)</formula>
    </cfRule>
  </conditionalFormatting>
  <conditionalFormatting sqref="E32:G32">
    <cfRule type="cellIs" dxfId="214" priority="55" operator="greaterThan">
      <formula>$D$32</formula>
    </cfRule>
  </conditionalFormatting>
  <conditionalFormatting sqref="E33:G33">
    <cfRule type="cellIs" dxfId="213" priority="54" operator="greaterThan">
      <formula>$D$33</formula>
    </cfRule>
  </conditionalFormatting>
  <conditionalFormatting sqref="E34:G34">
    <cfRule type="cellIs" dxfId="212" priority="53" operator="greaterThan">
      <formula>$D$34</formula>
    </cfRule>
  </conditionalFormatting>
  <conditionalFormatting sqref="E35:G35">
    <cfRule type="cellIs" dxfId="211" priority="52" stopIfTrue="1" operator="greaterThan">
      <formula>$D$35</formula>
    </cfRule>
    <cfRule type="expression" dxfId="210" priority="51" stopIfTrue="1">
      <formula>AND($E$25:$F$34=0)</formula>
    </cfRule>
  </conditionalFormatting>
  <conditionalFormatting sqref="K7">
    <cfRule type="cellIs" dxfId="209" priority="116" operator="greaterThan">
      <formula>$J$7</formula>
    </cfRule>
  </conditionalFormatting>
  <conditionalFormatting sqref="K8">
    <cfRule type="cellIs" dxfId="208" priority="115" operator="greaterThan">
      <formula>$J$8</formula>
    </cfRule>
  </conditionalFormatting>
  <conditionalFormatting sqref="K9">
    <cfRule type="cellIs" dxfId="207" priority="114" operator="greaterThan">
      <formula>$J$9</formula>
    </cfRule>
  </conditionalFormatting>
  <conditionalFormatting sqref="K10">
    <cfRule type="cellIs" dxfId="206" priority="113" operator="greaterThan">
      <formula>$J$10</formula>
    </cfRule>
  </conditionalFormatting>
  <conditionalFormatting sqref="K11">
    <cfRule type="cellIs" dxfId="205" priority="112" operator="greaterThan">
      <formula>$J$11</formula>
    </cfRule>
  </conditionalFormatting>
  <conditionalFormatting sqref="K12">
    <cfRule type="cellIs" dxfId="204" priority="111" operator="greaterThan">
      <formula>$J$12</formula>
    </cfRule>
  </conditionalFormatting>
  <conditionalFormatting sqref="K13">
    <cfRule type="cellIs" dxfId="203" priority="108" operator="greaterThan">
      <formula>$J$13</formula>
    </cfRule>
  </conditionalFormatting>
  <conditionalFormatting sqref="K14">
    <cfRule type="cellIs" dxfId="202" priority="107" operator="greaterThan">
      <formula>$J$14</formula>
    </cfRule>
  </conditionalFormatting>
  <conditionalFormatting sqref="K15">
    <cfRule type="cellIs" dxfId="201" priority="106" operator="greaterThan">
      <formula>$J$15</formula>
    </cfRule>
  </conditionalFormatting>
  <conditionalFormatting sqref="K16">
    <cfRule type="cellIs" dxfId="200" priority="105" operator="greaterThan">
      <formula>$J$16</formula>
    </cfRule>
  </conditionalFormatting>
  <conditionalFormatting sqref="K17">
    <cfRule type="cellIs" dxfId="199" priority="104" operator="greaterThan">
      <formula>$J$17</formula>
    </cfRule>
  </conditionalFormatting>
  <conditionalFormatting sqref="K18:L18">
    <cfRule type="expression" dxfId="198" priority="109" stopIfTrue="1">
      <formula>AND($K$7:$L$17=0)</formula>
    </cfRule>
    <cfRule type="cellIs" dxfId="197" priority="110" stopIfTrue="1" operator="greaterThan">
      <formula>$J$18</formula>
    </cfRule>
  </conditionalFormatting>
  <conditionalFormatting sqref="K25:L25">
    <cfRule type="cellIs" dxfId="196" priority="50" operator="greaterThan">
      <formula>$J$25</formula>
    </cfRule>
  </conditionalFormatting>
  <conditionalFormatting sqref="K26:L26">
    <cfRule type="cellIs" dxfId="195" priority="49" operator="greaterThan">
      <formula>$J$26</formula>
    </cfRule>
  </conditionalFormatting>
  <conditionalFormatting sqref="K27:L27">
    <cfRule type="cellIs" dxfId="194" priority="48" operator="greaterThan">
      <formula>$J$27</formula>
    </cfRule>
  </conditionalFormatting>
  <conditionalFormatting sqref="K28:L28">
    <cfRule type="cellIs" dxfId="193" priority="47" operator="greaterThan">
      <formula>$J$28</formula>
    </cfRule>
  </conditionalFormatting>
  <conditionalFormatting sqref="K29:L29">
    <cfRule type="cellIs" dxfId="192" priority="46" operator="greaterThan">
      <formula>$J$29</formula>
    </cfRule>
  </conditionalFormatting>
  <conditionalFormatting sqref="K30:L30">
    <cfRule type="cellIs" dxfId="191" priority="45" operator="greaterThan">
      <formula>$J$30</formula>
    </cfRule>
  </conditionalFormatting>
  <conditionalFormatting sqref="K31:L31">
    <cfRule type="cellIs" dxfId="190" priority="44" operator="greaterThan">
      <formula>$J$31</formula>
    </cfRule>
  </conditionalFormatting>
  <conditionalFormatting sqref="K32:L32">
    <cfRule type="cellIs" dxfId="189" priority="43" operator="greaterThan">
      <formula>$J$32</formula>
    </cfRule>
  </conditionalFormatting>
  <conditionalFormatting sqref="K33:L33">
    <cfRule type="cellIs" dxfId="188" priority="42" operator="greaterThan">
      <formula>$J$33</formula>
    </cfRule>
  </conditionalFormatting>
  <conditionalFormatting sqref="K34:L34">
    <cfRule type="cellIs" dxfId="187" priority="41" operator="greaterThan">
      <formula>$J$34</formula>
    </cfRule>
  </conditionalFormatting>
  <conditionalFormatting sqref="K35:L35">
    <cfRule type="cellIs" dxfId="186" priority="40" stopIfTrue="1" operator="greaterThan">
      <formula>$J$35</formula>
    </cfRule>
    <cfRule type="expression" dxfId="185" priority="39" stopIfTrue="1">
      <formula>AND($K$25:$L$34=0)</formula>
    </cfRule>
  </conditionalFormatting>
  <conditionalFormatting sqref="P7">
    <cfRule type="cellIs" dxfId="184" priority="103" operator="greaterThan">
      <formula>$O$7</formula>
    </cfRule>
  </conditionalFormatting>
  <conditionalFormatting sqref="P8">
    <cfRule type="cellIs" dxfId="183" priority="102" operator="greaterThan">
      <formula>$O$8</formula>
    </cfRule>
  </conditionalFormatting>
  <conditionalFormatting sqref="P9">
    <cfRule type="cellIs" dxfId="182" priority="101" operator="greaterThan">
      <formula>$O$9</formula>
    </cfRule>
  </conditionalFormatting>
  <conditionalFormatting sqref="P10">
    <cfRule type="cellIs" dxfId="181" priority="100" operator="greaterThan">
      <formula>$O$10</formula>
    </cfRule>
  </conditionalFormatting>
  <conditionalFormatting sqref="P11">
    <cfRule type="cellIs" dxfId="180" priority="99" operator="greaterThan">
      <formula>$O$11</formula>
    </cfRule>
  </conditionalFormatting>
  <conditionalFormatting sqref="P12">
    <cfRule type="cellIs" dxfId="179" priority="96" operator="greaterThan">
      <formula>$O$12</formula>
    </cfRule>
  </conditionalFormatting>
  <conditionalFormatting sqref="P13">
    <cfRule type="cellIs" dxfId="178" priority="95" operator="greaterThan">
      <formula>$O$13</formula>
    </cfRule>
  </conditionalFormatting>
  <conditionalFormatting sqref="P14">
    <cfRule type="cellIs" dxfId="177" priority="94" operator="greaterThan">
      <formula>$O$14</formula>
    </cfRule>
  </conditionalFormatting>
  <conditionalFormatting sqref="P15">
    <cfRule type="cellIs" dxfId="176" priority="93" operator="greaterThan">
      <formula>$O$15</formula>
    </cfRule>
  </conditionalFormatting>
  <conditionalFormatting sqref="P16">
    <cfRule type="cellIs" dxfId="175" priority="92" operator="greaterThan">
      <formula>$O$16</formula>
    </cfRule>
  </conditionalFormatting>
  <conditionalFormatting sqref="P17">
    <cfRule type="cellIs" dxfId="174" priority="91" operator="greaterThan">
      <formula>$O$17</formula>
    </cfRule>
  </conditionalFormatting>
  <conditionalFormatting sqref="P18:Q18">
    <cfRule type="cellIs" dxfId="173" priority="98" stopIfTrue="1" operator="greaterThan">
      <formula>$O$18</formula>
    </cfRule>
    <cfRule type="expression" dxfId="172" priority="97" stopIfTrue="1">
      <formula>AND($P$7:$Q$17=0)</formula>
    </cfRule>
  </conditionalFormatting>
  <conditionalFormatting sqref="P25:Q25">
    <cfRule type="cellIs" dxfId="171" priority="38" operator="greaterThan">
      <formula>$O$25</formula>
    </cfRule>
  </conditionalFormatting>
  <conditionalFormatting sqref="P26:Q26">
    <cfRule type="cellIs" dxfId="170" priority="37" operator="greaterThan">
      <formula>$O$26</formula>
    </cfRule>
  </conditionalFormatting>
  <conditionalFormatting sqref="P27:Q27">
    <cfRule type="cellIs" dxfId="169" priority="36" operator="greaterThan">
      <formula>$O$27</formula>
    </cfRule>
  </conditionalFormatting>
  <conditionalFormatting sqref="P28:Q28">
    <cfRule type="cellIs" dxfId="168" priority="35" operator="greaterThan">
      <formula>$O$28</formula>
    </cfRule>
  </conditionalFormatting>
  <conditionalFormatting sqref="P29:Q29">
    <cfRule type="cellIs" dxfId="167" priority="34" operator="greaterThan">
      <formula>$O$29</formula>
    </cfRule>
  </conditionalFormatting>
  <conditionalFormatting sqref="P30:Q30">
    <cfRule type="cellIs" dxfId="166" priority="33" operator="greaterThan">
      <formula>$O$30</formula>
    </cfRule>
  </conditionalFormatting>
  <conditionalFormatting sqref="P31:Q31">
    <cfRule type="cellIs" dxfId="165" priority="32" operator="greaterThan">
      <formula>$O$31</formula>
    </cfRule>
  </conditionalFormatting>
  <conditionalFormatting sqref="P32:Q32">
    <cfRule type="cellIs" dxfId="164" priority="31" operator="greaterThan">
      <formula>$O$32</formula>
    </cfRule>
  </conditionalFormatting>
  <conditionalFormatting sqref="P33:Q33">
    <cfRule type="cellIs" dxfId="163" priority="30" operator="greaterThan">
      <formula>$O$33</formula>
    </cfRule>
  </conditionalFormatting>
  <conditionalFormatting sqref="P34:Q34">
    <cfRule type="cellIs" dxfId="162" priority="29" operator="greaterThan">
      <formula>$O$34</formula>
    </cfRule>
  </conditionalFormatting>
  <conditionalFormatting sqref="P35:Q35">
    <cfRule type="cellIs" dxfId="161" priority="28" stopIfTrue="1" operator="greaterThan">
      <formula>$O$35</formula>
    </cfRule>
    <cfRule type="expression" dxfId="160" priority="27" stopIfTrue="1">
      <formula>AND($P$25:$Q$34=0)</formula>
    </cfRule>
  </conditionalFormatting>
  <conditionalFormatting sqref="U7">
    <cfRule type="cellIs" dxfId="159" priority="90" operator="greaterThan">
      <formula>$T$7</formula>
    </cfRule>
  </conditionalFormatting>
  <conditionalFormatting sqref="U8:V8">
    <cfRule type="cellIs" dxfId="158" priority="89" operator="greaterThan">
      <formula>$T$8</formula>
    </cfRule>
  </conditionalFormatting>
  <conditionalFormatting sqref="U9:V9">
    <cfRule type="cellIs" dxfId="157" priority="88" operator="greaterThan">
      <formula>$T$9</formula>
    </cfRule>
  </conditionalFormatting>
  <conditionalFormatting sqref="U10:V10">
    <cfRule type="cellIs" dxfId="156" priority="87" operator="greaterThan">
      <formula>$T$10</formula>
    </cfRule>
  </conditionalFormatting>
  <conditionalFormatting sqref="U11:V11">
    <cfRule type="cellIs" dxfId="155" priority="86" operator="greaterThan">
      <formula>$T$11</formula>
    </cfRule>
  </conditionalFormatting>
  <conditionalFormatting sqref="U12:V12">
    <cfRule type="cellIs" dxfId="154" priority="85" operator="greaterThan">
      <formula>$T$12</formula>
    </cfRule>
  </conditionalFormatting>
  <conditionalFormatting sqref="U13:V13">
    <cfRule type="cellIs" dxfId="153" priority="84" operator="greaterThan">
      <formula>$T$13</formula>
    </cfRule>
  </conditionalFormatting>
  <conditionalFormatting sqref="U14:V14">
    <cfRule type="cellIs" dxfId="152" priority="83" operator="greaterThan">
      <formula>$T$14</formula>
    </cfRule>
  </conditionalFormatting>
  <conditionalFormatting sqref="U15:V15">
    <cfRule type="cellIs" dxfId="151" priority="82" operator="greaterThan">
      <formula>$T$15</formula>
    </cfRule>
  </conditionalFormatting>
  <conditionalFormatting sqref="U16:V16">
    <cfRule type="cellIs" dxfId="150" priority="81" operator="greaterThan">
      <formula>$T$16</formula>
    </cfRule>
  </conditionalFormatting>
  <conditionalFormatting sqref="U17:V17">
    <cfRule type="cellIs" dxfId="149" priority="80" operator="greaterThan">
      <formula>$T$17</formula>
    </cfRule>
  </conditionalFormatting>
  <conditionalFormatting sqref="U18:V18">
    <cfRule type="cellIs" dxfId="148" priority="79" stopIfTrue="1" operator="greaterThan">
      <formula>$T$18</formula>
    </cfRule>
    <cfRule type="expression" dxfId="147" priority="78" stopIfTrue="1">
      <formula>AND($U$7:$V$17=0)</formula>
    </cfRule>
  </conditionalFormatting>
  <conditionalFormatting sqref="U25:V25">
    <cfRule type="cellIs" dxfId="146" priority="26" operator="greaterThan">
      <formula>$T$25</formula>
    </cfRule>
  </conditionalFormatting>
  <conditionalFormatting sqref="U26:V26">
    <cfRule type="cellIs" dxfId="145" priority="25" operator="greaterThan">
      <formula>$T$26</formula>
    </cfRule>
  </conditionalFormatting>
  <conditionalFormatting sqref="U27:V27">
    <cfRule type="cellIs" dxfId="144" priority="24" operator="greaterThan">
      <formula>$T$27</formula>
    </cfRule>
  </conditionalFormatting>
  <conditionalFormatting sqref="U28:V28">
    <cfRule type="cellIs" dxfId="143" priority="23" operator="greaterThan">
      <formula>$T$28</formula>
    </cfRule>
  </conditionalFormatting>
  <conditionalFormatting sqref="U29:V29">
    <cfRule type="cellIs" dxfId="142" priority="22" operator="greaterThan">
      <formula>$T$29</formula>
    </cfRule>
  </conditionalFormatting>
  <conditionalFormatting sqref="U30:V30">
    <cfRule type="cellIs" dxfId="141" priority="21" operator="greaterThan">
      <formula>$T$30</formula>
    </cfRule>
  </conditionalFormatting>
  <conditionalFormatting sqref="U31:V31">
    <cfRule type="cellIs" dxfId="140" priority="20" operator="greaterThan">
      <formula>$T$31</formula>
    </cfRule>
  </conditionalFormatting>
  <conditionalFormatting sqref="U32:V32">
    <cfRule type="cellIs" dxfId="139" priority="19" operator="greaterThan">
      <formula>$T$32</formula>
    </cfRule>
  </conditionalFormatting>
  <conditionalFormatting sqref="U33:V33">
    <cfRule type="cellIs" dxfId="138" priority="18" operator="greaterThan">
      <formula>$T$33</formula>
    </cfRule>
  </conditionalFormatting>
  <conditionalFormatting sqref="U34:V34">
    <cfRule type="cellIs" dxfId="137" priority="17" operator="greaterThan">
      <formula>$T$34</formula>
    </cfRule>
  </conditionalFormatting>
  <conditionalFormatting sqref="U35:V35">
    <cfRule type="cellIs" dxfId="136" priority="16" stopIfTrue="1" operator="greaterThan">
      <formula>$T$35</formula>
    </cfRule>
    <cfRule type="expression" dxfId="135" priority="15" stopIfTrue="1">
      <formula>AND($U$25:$V$34=0)</formula>
    </cfRule>
  </conditionalFormatting>
  <conditionalFormatting sqref="Z7">
    <cfRule type="cellIs" dxfId="134" priority="77" operator="greaterThan">
      <formula>$Y$7</formula>
    </cfRule>
  </conditionalFormatting>
  <conditionalFormatting sqref="Z8:AA8">
    <cfRule type="cellIs" dxfId="133" priority="76" operator="greaterThan">
      <formula>$Y$8</formula>
    </cfRule>
  </conditionalFormatting>
  <conditionalFormatting sqref="Z9:AA9">
    <cfRule type="cellIs" dxfId="132" priority="75" operator="greaterThan">
      <formula>$Y$9</formula>
    </cfRule>
  </conditionalFormatting>
  <conditionalFormatting sqref="Z10:AA10">
    <cfRule type="cellIs" dxfId="131" priority="74" operator="greaterThan">
      <formula>$Y$10</formula>
    </cfRule>
  </conditionalFormatting>
  <conditionalFormatting sqref="Z11:AA11">
    <cfRule type="cellIs" dxfId="130" priority="73" operator="greaterThan">
      <formula>$Y$11</formula>
    </cfRule>
  </conditionalFormatting>
  <conditionalFormatting sqref="Z12:AA12">
    <cfRule type="cellIs" dxfId="129" priority="72" operator="greaterThan">
      <formula>$Y$12</formula>
    </cfRule>
  </conditionalFormatting>
  <conditionalFormatting sqref="Z13:AA13">
    <cfRule type="cellIs" dxfId="128" priority="67" operator="greaterThan">
      <formula>$Y$13</formula>
    </cfRule>
  </conditionalFormatting>
  <conditionalFormatting sqref="Z14:AA14">
    <cfRule type="cellIs" dxfId="127" priority="66" operator="greaterThan">
      <formula>$Y$14</formula>
    </cfRule>
  </conditionalFormatting>
  <conditionalFormatting sqref="Z15:AA15">
    <cfRule type="cellIs" dxfId="126" priority="65" operator="greaterThan">
      <formula>$Y$15</formula>
    </cfRule>
  </conditionalFormatting>
  <conditionalFormatting sqref="Z16:AA16">
    <cfRule type="cellIs" dxfId="125" priority="64" operator="greaterThan">
      <formula>$Y$16</formula>
    </cfRule>
  </conditionalFormatting>
  <conditionalFormatting sqref="Z17:AA17">
    <cfRule type="cellIs" dxfId="124" priority="63" operator="greaterThan">
      <formula>$Y$17</formula>
    </cfRule>
  </conditionalFormatting>
  <conditionalFormatting sqref="Z18:AA18">
    <cfRule type="expression" dxfId="123" priority="70" stopIfTrue="1">
      <formula>AND($Z$7:$AA$17=0)</formula>
    </cfRule>
    <cfRule type="cellIs" dxfId="122" priority="71" stopIfTrue="1" operator="greaterThan">
      <formula>$Y$18</formula>
    </cfRule>
  </conditionalFormatting>
  <conditionalFormatting sqref="Z19:AA19">
    <cfRule type="cellIs" dxfId="121" priority="69" stopIfTrue="1" operator="greaterThan">
      <formula>$Y$19</formula>
    </cfRule>
    <cfRule type="expression" dxfId="120" priority="68" stopIfTrue="1">
      <formula>AND($E$7:$F$17=0,$K$7:$L$17=0,$P$7:$Q$17=0,$U$7:$V$17=0,$Z$7:$AA$17=0)</formula>
    </cfRule>
  </conditionalFormatting>
  <conditionalFormatting sqref="Z25:AA25">
    <cfRule type="cellIs" dxfId="119" priority="14" operator="greaterThan">
      <formula>$Y$25</formula>
    </cfRule>
  </conditionalFormatting>
  <conditionalFormatting sqref="Z26:AA26">
    <cfRule type="cellIs" dxfId="118" priority="13" operator="greaterThan">
      <formula>$Y$26</formula>
    </cfRule>
  </conditionalFormatting>
  <conditionalFormatting sqref="Z27:AA27">
    <cfRule type="cellIs" dxfId="117" priority="12" operator="greaterThan">
      <formula>$Y$27</formula>
    </cfRule>
  </conditionalFormatting>
  <conditionalFormatting sqref="Z28:AA28">
    <cfRule type="cellIs" dxfId="116" priority="11" operator="greaterThan">
      <formula>$Y$28</formula>
    </cfRule>
  </conditionalFormatting>
  <conditionalFormatting sqref="Z29:AA29">
    <cfRule type="cellIs" dxfId="115" priority="10" operator="greaterThan">
      <formula>$Y$29</formula>
    </cfRule>
  </conditionalFormatting>
  <conditionalFormatting sqref="Z30:AA30">
    <cfRule type="cellIs" dxfId="114" priority="9" operator="greaterThan">
      <formula>$Y$30</formula>
    </cfRule>
  </conditionalFormatting>
  <conditionalFormatting sqref="Z31:AA31">
    <cfRule type="cellIs" dxfId="113" priority="8" operator="greaterThan">
      <formula>$Y$31</formula>
    </cfRule>
  </conditionalFormatting>
  <conditionalFormatting sqref="Z32:AA32">
    <cfRule type="cellIs" dxfId="112" priority="7" operator="greaterThan">
      <formula>$Y$32</formula>
    </cfRule>
  </conditionalFormatting>
  <conditionalFormatting sqref="Z33:AA33">
    <cfRule type="cellIs" dxfId="111" priority="6" operator="greaterThan">
      <formula>$Y$33</formula>
    </cfRule>
  </conditionalFormatting>
  <conditionalFormatting sqref="Z34:AA34">
    <cfRule type="cellIs" dxfId="110" priority="5" operator="greaterThan">
      <formula>$Y$34</formula>
    </cfRule>
  </conditionalFormatting>
  <conditionalFormatting sqref="Z35:AA35">
    <cfRule type="expression" dxfId="109" priority="3" stopIfTrue="1">
      <formula>AND($Z$25:$AA$34=0)</formula>
    </cfRule>
    <cfRule type="cellIs" dxfId="108" priority="4" stopIfTrue="1" operator="greaterThan">
      <formula>$Y$35</formula>
    </cfRule>
  </conditionalFormatting>
  <conditionalFormatting sqref="Z36:AA36">
    <cfRule type="expression" dxfId="107" priority="1" stopIfTrue="1">
      <formula>AND($E$25:$F$34=0,$K$25:$L$34=0,$P$25:$Q$34=0,$U$25:$V$34=0,$Z$25:$AA$34=0)</formula>
    </cfRule>
    <cfRule type="cellIs" dxfId="106" priority="2" stopIfTrue="1" operator="greaterThan">
      <formula>$Y$36</formula>
    </cfRule>
  </conditionalFormatting>
  <dataValidations count="1">
    <dataValidation type="custom" allowBlank="1" showInputMessage="1" sqref="B3:D3" xr:uid="{00000000-0002-0000-08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&amp;R2026年10月現在</oddHeader>
    <oddFooter>&amp;C株式会社 宮日サービスセンター&amp;R〒880-0125　宮崎市大字広原字甲乙ヶ迫4639番23　TEL 0985-41-8671／FAX 0985-41-8681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表紙 </vt:lpstr>
      <vt:lpstr>宮崎市①</vt:lpstr>
      <vt:lpstr>宮崎市②</vt:lpstr>
      <vt:lpstr>都城市</vt:lpstr>
      <vt:lpstr>日南・串間</vt:lpstr>
      <vt:lpstr>延岡市</vt:lpstr>
      <vt:lpstr>日向市 ･東臼杵･西臼杵郡</vt:lpstr>
      <vt:lpstr>小林・えびの</vt:lpstr>
      <vt:lpstr>西都・児湯</vt:lpstr>
      <vt:lpstr>北諸･西諸・東諸県郡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雄吾 山田</cp:lastModifiedBy>
  <cp:lastPrinted>2026-09-09T07:31:17Z</cp:lastPrinted>
  <dcterms:created xsi:type="dcterms:W3CDTF">2010-10-04T05:53:43Z</dcterms:created>
  <dcterms:modified xsi:type="dcterms:W3CDTF">2026-09-11T04:57:58Z</dcterms:modified>
</cp:coreProperties>
</file>